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05" windowHeight="6540" activeTab="0"/>
  </bookViews>
  <sheets>
    <sheet name="入力計算シート" sheetId="1" r:id="rId1"/>
    <sheet name="収益価格のグラフ" sheetId="2" r:id="rId2"/>
  </sheets>
  <definedNames>
    <definedName name="_xlnm.Print_Area" localSheetId="0">'入力計算シート'!$B$4:$K$35</definedName>
  </definedNames>
  <calcPr fullCalcOnLoad="1"/>
</workbook>
</file>

<file path=xl/sharedStrings.xml><?xml version="1.0" encoding="utf-8"?>
<sst xmlns="http://schemas.openxmlformats.org/spreadsheetml/2006/main" count="88" uniqueCount="75">
  <si>
    <t>賃貸事業収入</t>
  </si>
  <si>
    <t>水道光熱費</t>
  </si>
  <si>
    <t>公租公課</t>
  </si>
  <si>
    <t>保険料</t>
  </si>
  <si>
    <t>修繕工事費１</t>
  </si>
  <si>
    <t>修繕工事費２</t>
  </si>
  <si>
    <t>修繕工事費３</t>
  </si>
  <si>
    <t>修繕工事費４</t>
  </si>
  <si>
    <t>その他費用１</t>
  </si>
  <si>
    <t>その他費用２</t>
  </si>
  <si>
    <t>その他費用３</t>
  </si>
  <si>
    <t>その他費用４</t>
  </si>
  <si>
    <t>資本的支出１</t>
  </si>
  <si>
    <t>資本的支出２</t>
  </si>
  <si>
    <t>資本的支出３</t>
  </si>
  <si>
    <t>資本的支出４</t>
  </si>
  <si>
    <t>賃貸事業費用</t>
  </si>
  <si>
    <t>永久還元
（平均値）</t>
  </si>
  <si>
    <t>永久還元
（標準偏差）</t>
  </si>
  <si>
    <t>割引因子</t>
  </si>
  <si>
    <t>標準偏差</t>
  </si>
  <si>
    <t>対数</t>
  </si>
  <si>
    <t>変動係数</t>
  </si>
  <si>
    <t>資産価格</t>
  </si>
  <si>
    <t>密度</t>
  </si>
  <si>
    <t>超過確率</t>
  </si>
  <si>
    <t>非超過確率</t>
  </si>
  <si>
    <t>平均価格</t>
  </si>
  <si>
    <t>←割引率は上昇率以上</t>
  </si>
  <si>
    <t>入力データ</t>
  </si>
  <si>
    <t>維持管理費</t>
  </si>
  <si>
    <t>準備計算</t>
  </si>
  <si>
    <r>
      <t>割引率（</t>
    </r>
    <r>
      <rPr>
        <sz val="11"/>
        <rFont val="Times New Roman"/>
        <family val="1"/>
      </rPr>
      <t>Cap Rate)</t>
    </r>
  </si>
  <si>
    <r>
      <t xml:space="preserve">上昇率
</t>
    </r>
    <r>
      <rPr>
        <sz val="11"/>
        <rFont val="Times New Roman"/>
        <family val="1"/>
      </rPr>
      <t>Drift</t>
    </r>
  </si>
  <si>
    <r>
      <t>委託管理費</t>
    </r>
    <r>
      <rPr>
        <sz val="11"/>
        <rFont val="Times New Roman"/>
        <family val="1"/>
      </rPr>
      <t>PMF</t>
    </r>
  </si>
  <si>
    <t>（百万円）</t>
  </si>
  <si>
    <t>（百万円）</t>
  </si>
  <si>
    <t>Ad^2</t>
  </si>
  <si>
    <t>ηd</t>
  </si>
  <si>
    <r>
      <t xml:space="preserve">標準偏差
</t>
    </r>
    <r>
      <rPr>
        <sz val="11"/>
        <rFont val="Times New Roman"/>
        <family val="1"/>
      </rPr>
      <t>Volatility</t>
    </r>
  </si>
  <si>
    <t>収支項目</t>
  </si>
  <si>
    <t>NOI</t>
  </si>
  <si>
    <r>
      <t xml:space="preserve">資本的支出
</t>
    </r>
    <r>
      <rPr>
        <sz val="11"/>
        <rFont val="Times New Roman"/>
        <family val="1"/>
      </rPr>
      <t>CAPEX</t>
    </r>
  </si>
  <si>
    <t>項目1</t>
  </si>
  <si>
    <t>項目2</t>
  </si>
  <si>
    <t>項目3</t>
  </si>
  <si>
    <t>項目4</t>
  </si>
  <si>
    <t>NCF</t>
  </si>
  <si>
    <t>修繕工事費1</t>
  </si>
  <si>
    <t>修繕工事費2</t>
  </si>
  <si>
    <t>修繕工事費3</t>
  </si>
  <si>
    <t>修繕工事費4</t>
  </si>
  <si>
    <t>その他費用1</t>
  </si>
  <si>
    <t>その他費用2</t>
  </si>
  <si>
    <t>その他費用3</t>
  </si>
  <si>
    <t>その他費用4</t>
  </si>
  <si>
    <t>←経費率</t>
  </si>
  <si>
    <r>
      <t xml:space="preserve">収支額
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千円）</t>
    </r>
  </si>
  <si>
    <r>
      <t>0</t>
    </r>
    <r>
      <rPr>
        <sz val="11"/>
        <rFont val="ＭＳ Ｐ明朝"/>
        <family val="1"/>
      </rPr>
      <t>以上の整数</t>
    </r>
  </si>
  <si>
    <r>
      <t>1</t>
    </r>
    <r>
      <rPr>
        <sz val="11"/>
        <rFont val="ＭＳ Ｐ明朝"/>
        <family val="1"/>
      </rPr>
      <t>以上の整数</t>
    </r>
  </si>
  <si>
    <t>↓</t>
  </si>
  <si>
    <r>
      <t xml:space="preserve">NOI </t>
    </r>
    <r>
      <rPr>
        <sz val="11"/>
        <rFont val="ＭＳ Ｐ明朝"/>
        <family val="1"/>
      </rPr>
      <t>収益価格→</t>
    </r>
  </si>
  <si>
    <r>
      <t xml:space="preserve">NCF </t>
    </r>
    <r>
      <rPr>
        <sz val="11"/>
        <rFont val="ＭＳ 明朝"/>
        <family val="1"/>
      </rPr>
      <t>収益価格→</t>
    </r>
  </si>
  <si>
    <t>賃貸収入1</t>
  </si>
  <si>
    <t>賃貸収入2</t>
  </si>
  <si>
    <t>賃貸収入3</t>
  </si>
  <si>
    <t>その他収入1</t>
  </si>
  <si>
    <t>その他収入2</t>
  </si>
  <si>
    <t>その他収入3</t>
  </si>
  <si>
    <t>収支項目間の相関係数→</t>
  </si>
  <si>
    <t>計算結果</t>
  </si>
  <si>
    <t>初期発生
時期</t>
  </si>
  <si>
    <t>発生間隔</t>
  </si>
  <si>
    <t>ver.1.01</t>
  </si>
  <si>
    <r>
      <t>確率論的直接還元法　</t>
    </r>
    <r>
      <rPr>
        <sz val="11"/>
        <rFont val="Times New Roman"/>
        <family val="1"/>
      </rPr>
      <t>(Dynamic Direct Capitalization)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</si>
</sst>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_ "/>
    <numFmt numFmtId="178" formatCode="0.0_ "/>
    <numFmt numFmtId="179" formatCode="0.0000_);[Red]\(0.0000\)"/>
    <numFmt numFmtId="180" formatCode="0.0_);[Red]\(0.0\)"/>
    <numFmt numFmtId="181" formatCode="0_);[Red]\(0\)"/>
    <numFmt numFmtId="182" formatCode="0.000_);[Red]\(0.000\)"/>
    <numFmt numFmtId="183" formatCode="0.000_ "/>
    <numFmt numFmtId="184" formatCode="0.00_ "/>
    <numFmt numFmtId="185" formatCode="0.00_);[Red]\(0.00\)"/>
    <numFmt numFmtId="186" formatCode="0.000000_ "/>
    <numFmt numFmtId="187" formatCode="0.000000%"/>
    <numFmt numFmtId="188" formatCode="0.00000000_);[Red]\(0.00000000\)"/>
    <numFmt numFmtId="189" formatCode="0.000000_);[Red]\(0.000000\)"/>
    <numFmt numFmtId="190" formatCode="0.00000000_ "/>
    <numFmt numFmtId="191" formatCode="0.00000000000_);[Red]\(0.00000000000\)"/>
    <numFmt numFmtId="192" formatCode="0.0000000%"/>
    <numFmt numFmtId="193" formatCode="_ &quot;\&quot;* #,##0.000_ ;_ &quot;\&quot;* \-#,##0.000_ ;_ &quot;\&quot;* &quot;-&quot;???_ ;_ @_ "/>
    <numFmt numFmtId="194" formatCode="_ * #,##0.000_ ;_ * \-#,##0.000_ ;_ * &quot;-&quot;???_ ;_ @_ "/>
    <numFmt numFmtId="195" formatCode="#,##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0"/>
      <name val="Times New Roman"/>
      <family val="1"/>
    </font>
    <font>
      <sz val="11"/>
      <name val="ＭＳ Ｐ明朝"/>
      <family val="1"/>
    </font>
    <font>
      <sz val="11.5"/>
      <name val="ＭＳ Ｐゴシック"/>
      <family val="3"/>
    </font>
    <font>
      <sz val="11.5"/>
      <name val="Times New Roman"/>
      <family val="1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4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177" fontId="2" fillId="0" borderId="4" xfId="0" applyNumberFormat="1" applyFont="1" applyBorder="1" applyAlignment="1">
      <alignment vertical="center"/>
    </xf>
    <xf numFmtId="183" fontId="2" fillId="2" borderId="4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center" vertical="center"/>
    </xf>
    <xf numFmtId="186" fontId="4" fillId="0" borderId="4" xfId="0" applyNumberFormat="1" applyFont="1" applyBorder="1" applyAlignment="1">
      <alignment horizontal="center" vertical="center"/>
    </xf>
    <xf numFmtId="10" fontId="0" fillId="0" borderId="4" xfId="0" applyNumberFormat="1" applyBorder="1" applyAlignment="1">
      <alignment vertical="center"/>
    </xf>
    <xf numFmtId="186" fontId="3" fillId="0" borderId="0" xfId="0" applyNumberFormat="1" applyFont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2" fontId="7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vertical="center"/>
    </xf>
    <xf numFmtId="183" fontId="2" fillId="3" borderId="6" xfId="0" applyNumberFormat="1" applyFont="1" applyFill="1" applyBorder="1" applyAlignment="1">
      <alignment horizontal="center" vertical="center"/>
    </xf>
    <xf numFmtId="181" fontId="2" fillId="3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83" fontId="2" fillId="3" borderId="7" xfId="0" applyNumberFormat="1" applyFont="1" applyFill="1" applyBorder="1" applyAlignment="1">
      <alignment horizontal="center" vertical="center"/>
    </xf>
    <xf numFmtId="181" fontId="2" fillId="3" borderId="7" xfId="0" applyNumberFormat="1" applyFont="1" applyFill="1" applyBorder="1" applyAlignment="1">
      <alignment horizontal="center" vertical="center"/>
    </xf>
    <xf numFmtId="183" fontId="2" fillId="3" borderId="8" xfId="0" applyNumberFormat="1" applyFont="1" applyFill="1" applyBorder="1" applyAlignment="1">
      <alignment horizontal="center" vertical="center"/>
    </xf>
    <xf numFmtId="181" fontId="2" fillId="3" borderId="8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182" fontId="0" fillId="0" borderId="9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1" fontId="2" fillId="3" borderId="6" xfId="0" applyNumberFormat="1" applyFont="1" applyFill="1" applyBorder="1" applyAlignment="1">
      <alignment horizontal="center" vertical="center"/>
    </xf>
    <xf numFmtId="41" fontId="2" fillId="3" borderId="7" xfId="0" applyNumberFormat="1" applyFont="1" applyFill="1" applyBorder="1" applyAlignment="1">
      <alignment horizontal="center" vertical="center"/>
    </xf>
    <xf numFmtId="41" fontId="2" fillId="3" borderId="8" xfId="0" applyNumberFormat="1" applyFont="1" applyFill="1" applyBorder="1" applyAlignment="1">
      <alignment horizontal="center" vertical="center"/>
    </xf>
    <xf numFmtId="41" fontId="2" fillId="4" borderId="4" xfId="0" applyNumberFormat="1" applyFont="1" applyFill="1" applyBorder="1" applyAlignment="1">
      <alignment horizontal="center" vertical="center"/>
    </xf>
    <xf numFmtId="10" fontId="2" fillId="3" borderId="4" xfId="0" applyNumberFormat="1" applyFont="1" applyFill="1" applyBorder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41" fontId="2" fillId="4" borderId="6" xfId="0" applyNumberFormat="1" applyFont="1" applyFill="1" applyBorder="1" applyAlignment="1">
      <alignment horizontal="center" vertical="center"/>
    </xf>
    <xf numFmtId="41" fontId="2" fillId="4" borderId="7" xfId="0" applyNumberFormat="1" applyFont="1" applyFill="1" applyBorder="1" applyAlignment="1">
      <alignment horizontal="center" vertical="center"/>
    </xf>
    <xf numFmtId="41" fontId="2" fillId="4" borderId="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1" fontId="2" fillId="3" borderId="10" xfId="0" applyNumberFormat="1" applyFont="1" applyFill="1" applyBorder="1" applyAlignment="1">
      <alignment horizontal="center" vertical="center"/>
    </xf>
    <xf numFmtId="183" fontId="2" fillId="3" borderId="10" xfId="0" applyNumberFormat="1" applyFont="1" applyFill="1" applyBorder="1" applyAlignment="1">
      <alignment horizontal="center" vertical="center"/>
    </xf>
    <xf numFmtId="181" fontId="2" fillId="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41" fontId="2" fillId="4" borderId="12" xfId="0" applyNumberFormat="1" applyFont="1" applyFill="1" applyBorder="1" applyAlignment="1">
      <alignment horizontal="center" vertical="center"/>
    </xf>
    <xf numFmtId="41" fontId="2" fillId="4" borderId="10" xfId="0" applyNumberFormat="1" applyFont="1" applyFill="1" applyBorder="1" applyAlignment="1">
      <alignment horizontal="center" vertical="center"/>
    </xf>
    <xf numFmtId="183" fontId="2" fillId="3" borderId="13" xfId="0" applyNumberFormat="1" applyFont="1" applyFill="1" applyBorder="1" applyAlignment="1">
      <alignment horizontal="center" vertical="center"/>
    </xf>
    <xf numFmtId="183" fontId="2" fillId="3" borderId="14" xfId="0" applyNumberFormat="1" applyFont="1" applyFill="1" applyBorder="1" applyAlignment="1">
      <alignment horizontal="center" vertical="center"/>
    </xf>
    <xf numFmtId="183" fontId="2" fillId="3" borderId="15" xfId="0" applyNumberFormat="1" applyFont="1" applyFill="1" applyBorder="1" applyAlignment="1">
      <alignment horizontal="center" vertical="center"/>
    </xf>
    <xf numFmtId="41" fontId="2" fillId="4" borderId="16" xfId="0" applyNumberFormat="1" applyFont="1" applyFill="1" applyBorder="1" applyAlignment="1">
      <alignment horizontal="center" vertical="center"/>
    </xf>
    <xf numFmtId="41" fontId="2" fillId="4" borderId="17" xfId="0" applyNumberFormat="1" applyFont="1" applyFill="1" applyBorder="1" applyAlignment="1">
      <alignment horizontal="center" vertical="center"/>
    </xf>
    <xf numFmtId="41" fontId="2" fillId="4" borderId="18" xfId="0" applyNumberFormat="1" applyFont="1" applyFill="1" applyBorder="1" applyAlignment="1">
      <alignment horizontal="center" vertical="center"/>
    </xf>
    <xf numFmtId="184" fontId="2" fillId="3" borderId="14" xfId="0" applyNumberFormat="1" applyFont="1" applyFill="1" applyBorder="1" applyAlignment="1">
      <alignment horizontal="center" vertical="center"/>
    </xf>
    <xf numFmtId="184" fontId="2" fillId="3" borderId="19" xfId="0" applyNumberFormat="1" applyFont="1" applyFill="1" applyBorder="1" applyAlignment="1">
      <alignment horizontal="center" vertical="center"/>
    </xf>
    <xf numFmtId="184" fontId="2" fillId="3" borderId="15" xfId="0" applyNumberFormat="1" applyFont="1" applyFill="1" applyBorder="1" applyAlignment="1">
      <alignment horizontal="center" vertical="center"/>
    </xf>
    <xf numFmtId="184" fontId="2" fillId="3" borderId="20" xfId="0" applyNumberFormat="1" applyFont="1" applyFill="1" applyBorder="1" applyAlignment="1">
      <alignment horizontal="center" vertical="center"/>
    </xf>
    <xf numFmtId="41" fontId="2" fillId="4" borderId="21" xfId="0" applyNumberFormat="1" applyFont="1" applyFill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183" fontId="2" fillId="0" borderId="2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183" fontId="2" fillId="0" borderId="24" xfId="0" applyNumberFormat="1" applyFont="1" applyFill="1" applyBorder="1" applyAlignment="1">
      <alignment horizontal="center" vertical="center"/>
    </xf>
    <xf numFmtId="181" fontId="2" fillId="0" borderId="25" xfId="0" applyNumberFormat="1" applyFont="1" applyFill="1" applyBorder="1" applyAlignment="1">
      <alignment horizontal="center" vertical="center"/>
    </xf>
    <xf numFmtId="184" fontId="2" fillId="0" borderId="25" xfId="0" applyNumberFormat="1" applyFont="1" applyFill="1" applyBorder="1" applyAlignment="1">
      <alignment horizontal="center" vertical="center"/>
    </xf>
    <xf numFmtId="183" fontId="2" fillId="0" borderId="26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81" fontId="4" fillId="0" borderId="25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180" fontId="8" fillId="0" borderId="21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/>
    </xf>
    <xf numFmtId="184" fontId="2" fillId="0" borderId="25" xfId="0" applyNumberFormat="1" applyFont="1" applyBorder="1" applyAlignment="1">
      <alignment horizontal="center" vertical="center"/>
    </xf>
    <xf numFmtId="194" fontId="2" fillId="4" borderId="6" xfId="0" applyNumberFormat="1" applyFont="1" applyFill="1" applyBorder="1" applyAlignment="1">
      <alignment horizontal="center" vertical="center"/>
    </xf>
    <xf numFmtId="194" fontId="2" fillId="4" borderId="7" xfId="0" applyNumberFormat="1" applyFont="1" applyFill="1" applyBorder="1" applyAlignment="1">
      <alignment horizontal="center" vertical="center"/>
    </xf>
    <xf numFmtId="194" fontId="2" fillId="4" borderId="8" xfId="0" applyNumberFormat="1" applyFont="1" applyFill="1" applyBorder="1" applyAlignment="1">
      <alignment horizontal="center" vertical="center"/>
    </xf>
    <xf numFmtId="194" fontId="2" fillId="4" borderId="4" xfId="0" applyNumberFormat="1" applyFont="1" applyFill="1" applyBorder="1" applyAlignment="1">
      <alignment horizontal="center" vertical="center"/>
    </xf>
    <xf numFmtId="183" fontId="2" fillId="3" borderId="20" xfId="0" applyNumberFormat="1" applyFont="1" applyFill="1" applyBorder="1" applyAlignment="1">
      <alignment horizontal="center" vertical="center"/>
    </xf>
    <xf numFmtId="41" fontId="2" fillId="4" borderId="27" xfId="0" applyNumberFormat="1" applyFont="1" applyFill="1" applyBorder="1" applyAlignment="1">
      <alignment horizontal="center" vertical="center"/>
    </xf>
    <xf numFmtId="194" fontId="2" fillId="4" borderId="10" xfId="0" applyNumberFormat="1" applyFont="1" applyFill="1" applyBorder="1" applyAlignment="1">
      <alignment horizontal="center" vertical="center"/>
    </xf>
    <xf numFmtId="41" fontId="2" fillId="4" borderId="28" xfId="0" applyNumberFormat="1" applyFont="1" applyFill="1" applyBorder="1" applyAlignment="1">
      <alignment horizontal="center" vertical="center"/>
    </xf>
    <xf numFmtId="41" fontId="2" fillId="4" borderId="2" xfId="0" applyNumberFormat="1" applyFont="1" applyFill="1" applyBorder="1" applyAlignment="1">
      <alignment horizontal="center" vertical="center"/>
    </xf>
    <xf numFmtId="194" fontId="2" fillId="4" borderId="2" xfId="0" applyNumberFormat="1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0" fillId="0" borderId="30" xfId="0" applyNumberFormat="1" applyFont="1" applyBorder="1" applyAlignment="1">
      <alignment vertical="center"/>
    </xf>
    <xf numFmtId="195" fontId="2" fillId="0" borderId="0" xfId="0" applyNumberFormat="1" applyFont="1" applyAlignment="1">
      <alignment vertical="center"/>
    </xf>
    <xf numFmtId="0" fontId="0" fillId="2" borderId="4" xfId="0" applyFill="1" applyBorder="1" applyAlignment="1">
      <alignment horizontal="center" vertical="center"/>
    </xf>
    <xf numFmtId="184" fontId="2" fillId="3" borderId="31" xfId="0" applyNumberFormat="1" applyFont="1" applyFill="1" applyBorder="1" applyAlignment="1">
      <alignment horizontal="center" vertical="center"/>
    </xf>
    <xf numFmtId="184" fontId="2" fillId="3" borderId="32" xfId="0" applyNumberFormat="1" applyFont="1" applyFill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26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3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'収益価格のグラフ'!$E$10:$E$109</c:f>
              <c:numCache/>
            </c:numRef>
          </c:xVal>
          <c:yVal>
            <c:numRef>
              <c:f>'収益価格のグラフ'!$G$10:$G$109</c:f>
              <c:numCache/>
            </c:numRef>
          </c:yVal>
          <c:smooth val="0"/>
        </c:ser>
        <c:axId val="39865487"/>
        <c:axId val="23245064"/>
      </c:scatterChart>
      <c:valAx>
        <c:axId val="39865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資産価格（百万円）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3245064"/>
        <c:crosses val="autoZero"/>
        <c:crossBetween val="midCat"/>
        <c:dispUnits/>
      </c:valAx>
      <c:valAx>
        <c:axId val="232450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超過確率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9865487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'収益価格のグラフ'!$E$10:$E$109</c:f>
              <c:numCache/>
            </c:numRef>
          </c:xVal>
          <c:yVal>
            <c:numRef>
              <c:f>'収益価格のグラフ'!$H$10:$H$109</c:f>
              <c:numCache/>
            </c:numRef>
          </c:yVal>
          <c:smooth val="0"/>
        </c:ser>
        <c:axId val="7878985"/>
        <c:axId val="3802002"/>
      </c:scatterChart>
      <c:valAx>
        <c:axId val="787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資産価格（百万円）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802002"/>
        <c:crosses val="autoZero"/>
        <c:crossBetween val="midCat"/>
        <c:dispUnits/>
      </c:valAx>
      <c:valAx>
        <c:axId val="38020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非超過確率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7878985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22"/>
          <c:w val="0.918"/>
          <c:h val="0.9175"/>
        </c:manualLayout>
      </c:layout>
      <c:scatterChart>
        <c:scatterStyle val="line"/>
        <c:varyColors val="0"/>
        <c:ser>
          <c:idx val="1"/>
          <c:order val="0"/>
          <c:tx>
            <c:v>資産価格の密度関数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'収益価格のグラフ'!$E$10:$E$109</c:f>
              <c:numCache/>
            </c:numRef>
          </c:xVal>
          <c:yVal>
            <c:numRef>
              <c:f>'収益価格のグラフ'!$F$10:$F$109</c:f>
              <c:numCache/>
            </c:numRef>
          </c:yVal>
          <c:smooth val="0"/>
        </c:ser>
        <c:ser>
          <c:idx val="0"/>
          <c:order val="1"/>
          <c:tx>
            <c:strRef>
              <c:f>'収益価格のグラフ'!$F$2</c:f>
              <c:strCache>
                <c:ptCount val="1"/>
                <c:pt idx="0">
                  <c:v>平均値　 　：　7,256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'収益価格のグラフ'!$T$31:$T$35</c:f>
              <c:numCache/>
            </c:numRef>
          </c:xVal>
          <c:yVal>
            <c:numRef>
              <c:f>'収益価格のグラフ'!$V$31:$V$35</c:f>
              <c:numCache/>
            </c:numRef>
          </c:yVal>
          <c:smooth val="0"/>
        </c:ser>
        <c:ser>
          <c:idx val="3"/>
          <c:order val="2"/>
          <c:tx>
            <c:strRef>
              <c:f>'収益価格のグラフ'!$F$3</c:f>
              <c:strCache>
                <c:ptCount val="1"/>
                <c:pt idx="0">
                  <c:v>標準偏差　：　2,205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'収益価格のグラフ'!$F$3</c:f>
              <c:numCache/>
            </c:numRef>
          </c:yVal>
          <c:smooth val="0"/>
        </c:ser>
        <c:ser>
          <c:idx val="2"/>
          <c:order val="3"/>
          <c:tx>
            <c:strRef>
              <c:f>'収益価格のグラフ'!$F$4</c:f>
              <c:strCache>
                <c:ptCount val="1"/>
                <c:pt idx="0">
                  <c:v>変動係数　：　0.304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'収益価格のグラフ'!$E$10:$E$109</c:f>
              <c:numCache/>
            </c:numRef>
          </c:xVal>
          <c:yVal>
            <c:numRef>
              <c:f>'収益価格のグラフ'!$F$10:$F$109</c:f>
              <c:numCache/>
            </c:numRef>
          </c:yVal>
          <c:smooth val="0"/>
        </c:ser>
        <c:axId val="34218019"/>
        <c:axId val="39526716"/>
      </c:scatterChart>
      <c:valAx>
        <c:axId val="3421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資産価格（百万円）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9526716"/>
        <c:crosses val="autoZero"/>
        <c:crossBetween val="midCat"/>
        <c:dispUnits/>
        <c:majorUnit val="4000"/>
      </c:valAx>
      <c:valAx>
        <c:axId val="3952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確率密度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2180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0" i="0" u="none" baseline="0"/>
            </a:pPr>
          </a:p>
        </c:txPr>
      </c:legendEntry>
      <c:layout>
        <c:manualLayout>
          <c:xMode val="edge"/>
          <c:yMode val="edge"/>
          <c:x val="0.578"/>
          <c:y val="0.061"/>
          <c:w val="0.33575"/>
          <c:h val="0.3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27</xdr:row>
      <xdr:rowOff>66675</xdr:rowOff>
    </xdr:from>
    <xdr:to>
      <xdr:col>17</xdr:col>
      <xdr:colOff>323850</xdr:colOff>
      <xdr:row>47</xdr:row>
      <xdr:rowOff>47625</xdr:rowOff>
    </xdr:to>
    <xdr:graphicFrame>
      <xdr:nvGraphicFramePr>
        <xdr:cNvPr id="1" name="Chart 2"/>
        <xdr:cNvGraphicFramePr/>
      </xdr:nvGraphicFramePr>
      <xdr:xfrm>
        <a:off x="6962775" y="5210175"/>
        <a:ext cx="60483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48</xdr:row>
      <xdr:rowOff>104775</xdr:rowOff>
    </xdr:from>
    <xdr:to>
      <xdr:col>17</xdr:col>
      <xdr:colOff>361950</xdr:colOff>
      <xdr:row>67</xdr:row>
      <xdr:rowOff>142875</xdr:rowOff>
    </xdr:to>
    <xdr:graphicFrame>
      <xdr:nvGraphicFramePr>
        <xdr:cNvPr id="2" name="Chart 3"/>
        <xdr:cNvGraphicFramePr/>
      </xdr:nvGraphicFramePr>
      <xdr:xfrm>
        <a:off x="7000875" y="9248775"/>
        <a:ext cx="60483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295275</xdr:colOff>
      <xdr:row>3</xdr:row>
      <xdr:rowOff>9525</xdr:rowOff>
    </xdr:from>
    <xdr:to>
      <xdr:col>18</xdr:col>
      <xdr:colOff>447675</xdr:colOff>
      <xdr:row>27</xdr:row>
      <xdr:rowOff>95250</xdr:rowOff>
    </xdr:to>
    <xdr:graphicFrame>
      <xdr:nvGraphicFramePr>
        <xdr:cNvPr id="3" name="Chart 9"/>
        <xdr:cNvGraphicFramePr/>
      </xdr:nvGraphicFramePr>
      <xdr:xfrm>
        <a:off x="6810375" y="581025"/>
        <a:ext cx="70104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tabSelected="1" workbookViewId="0" topLeftCell="A1">
      <selection activeCell="I3" sqref="I3"/>
    </sheetView>
  </sheetViews>
  <sheetFormatPr defaultColWidth="9.00390625" defaultRowHeight="13.5"/>
  <cols>
    <col min="1" max="1" width="1.625" style="0" customWidth="1"/>
    <col min="2" max="2" width="16.25390625" style="0" customWidth="1"/>
    <col min="3" max="3" width="15.00390625" style="0" customWidth="1"/>
    <col min="4" max="4" width="13.625" style="0" customWidth="1"/>
    <col min="5" max="5" width="10.625" style="0" customWidth="1"/>
    <col min="6" max="8" width="11.125" style="0" customWidth="1"/>
    <col min="9" max="9" width="14.625" style="4" customWidth="1"/>
    <col min="10" max="10" width="14.625" style="0" customWidth="1"/>
    <col min="11" max="11" width="8.875" style="0" customWidth="1"/>
    <col min="12" max="12" width="1.25" style="0" customWidth="1"/>
    <col min="13" max="13" width="6.25390625" style="0" customWidth="1"/>
    <col min="14" max="14" width="14.625" style="0" customWidth="1"/>
    <col min="17" max="20" width="8.875" style="0" customWidth="1"/>
  </cols>
  <sheetData>
    <row r="1" spans="1:10" ht="15">
      <c r="A1" s="6"/>
      <c r="B1" s="6"/>
      <c r="C1" s="6"/>
      <c r="D1" s="6"/>
      <c r="E1" s="6"/>
      <c r="F1" s="6"/>
      <c r="G1" s="6"/>
      <c r="H1" s="6"/>
      <c r="J1" s="6"/>
    </row>
    <row r="2" spans="1:10" ht="15">
      <c r="A2" s="6"/>
      <c r="B2" s="6"/>
      <c r="C2" s="6"/>
      <c r="D2" s="142" t="s">
        <v>74</v>
      </c>
      <c r="E2" s="143"/>
      <c r="F2" s="143"/>
      <c r="G2" s="143"/>
      <c r="H2" s="139" t="s">
        <v>73</v>
      </c>
      <c r="J2" s="6"/>
    </row>
    <row r="3" spans="1:16" ht="15">
      <c r="A3" s="6"/>
      <c r="B3" s="6"/>
      <c r="C3" s="32"/>
      <c r="D3" s="6"/>
      <c r="E3" s="6"/>
      <c r="F3" s="6"/>
      <c r="G3" s="6"/>
      <c r="H3" s="6"/>
      <c r="J3" s="6"/>
      <c r="O3" s="27"/>
      <c r="P3" s="28"/>
    </row>
    <row r="4" spans="1:16" s="48" customFormat="1" ht="15">
      <c r="A4" s="6"/>
      <c r="B4" s="30" t="s">
        <v>32</v>
      </c>
      <c r="C4" s="65">
        <v>0.055</v>
      </c>
      <c r="D4" s="47" t="s">
        <v>28</v>
      </c>
      <c r="E4" s="6"/>
      <c r="F4" s="6"/>
      <c r="G4" s="106"/>
      <c r="H4" s="124" t="s">
        <v>29</v>
      </c>
      <c r="I4" s="4"/>
      <c r="J4" s="123" t="s">
        <v>70</v>
      </c>
      <c r="O4" s="49"/>
      <c r="P4" s="50"/>
    </row>
    <row r="5" spans="1:10" s="48" customFormat="1" ht="15">
      <c r="A5" s="6"/>
      <c r="B5" s="30" t="s">
        <v>19</v>
      </c>
      <c r="C5" s="107">
        <f>1/(1+C4)</f>
        <v>0.9478672985781991</v>
      </c>
      <c r="D5" s="6"/>
      <c r="E5" s="6"/>
      <c r="F5" s="6" t="s">
        <v>58</v>
      </c>
      <c r="G5" s="6" t="s">
        <v>59</v>
      </c>
      <c r="H5" s="6"/>
      <c r="I5" s="4"/>
      <c r="J5" s="6"/>
    </row>
    <row r="6" spans="1:19" s="48" customFormat="1" ht="15">
      <c r="A6" s="6"/>
      <c r="B6" s="6"/>
      <c r="C6" s="6"/>
      <c r="D6" s="6"/>
      <c r="E6" s="6"/>
      <c r="F6" s="105" t="s">
        <v>60</v>
      </c>
      <c r="G6" s="105" t="s">
        <v>60</v>
      </c>
      <c r="H6" s="140" t="s">
        <v>69</v>
      </c>
      <c r="I6" s="141"/>
      <c r="J6" s="60">
        <v>0.8</v>
      </c>
      <c r="N6" s="51" t="s">
        <v>31</v>
      </c>
      <c r="O6" s="51"/>
      <c r="P6" s="51"/>
      <c r="Q6" s="51"/>
      <c r="R6" s="51"/>
      <c r="S6" s="72"/>
    </row>
    <row r="7" spans="1:19" s="48" customFormat="1" ht="28.5">
      <c r="A7" s="6"/>
      <c r="B7" s="150" t="s">
        <v>40</v>
      </c>
      <c r="C7" s="151"/>
      <c r="D7" s="31" t="s">
        <v>57</v>
      </c>
      <c r="E7" s="31" t="s">
        <v>33</v>
      </c>
      <c r="F7" s="31" t="s">
        <v>71</v>
      </c>
      <c r="G7" s="71" t="s">
        <v>72</v>
      </c>
      <c r="H7" s="109" t="s">
        <v>39</v>
      </c>
      <c r="I7" s="110" t="s">
        <v>17</v>
      </c>
      <c r="J7" s="31" t="s">
        <v>18</v>
      </c>
      <c r="K7" s="31" t="s">
        <v>22</v>
      </c>
      <c r="N7" s="51"/>
      <c r="O7" s="51" t="s">
        <v>37</v>
      </c>
      <c r="P7" s="51" t="s">
        <v>38</v>
      </c>
      <c r="Q7" s="51"/>
      <c r="R7" s="51"/>
      <c r="S7" s="72"/>
    </row>
    <row r="8" spans="1:19" s="48" customFormat="1" ht="15">
      <c r="A8" s="6"/>
      <c r="B8" s="146" t="s">
        <v>0</v>
      </c>
      <c r="C8" s="44" t="s">
        <v>63</v>
      </c>
      <c r="D8" s="61">
        <v>678790</v>
      </c>
      <c r="E8" s="37">
        <v>0</v>
      </c>
      <c r="F8" s="38">
        <v>1</v>
      </c>
      <c r="G8" s="38">
        <v>1</v>
      </c>
      <c r="H8" s="81">
        <v>0.05</v>
      </c>
      <c r="I8" s="120">
        <f aca="true" t="shared" si="0" ref="I8:I13">$D8*((1+$E8)*$C$5)^$F8/(1-((1+$E8)*$C$5)^$G8)</f>
        <v>12341636.363636367</v>
      </c>
      <c r="J8" s="121">
        <f aca="true" t="shared" si="1" ref="J8:J13">$D8*SQRT($S8)</f>
        <v>1958235.6301851855</v>
      </c>
      <c r="K8" s="122">
        <f aca="true" t="shared" si="2" ref="K8:K16">IF(I8=0,,J8/I8)</f>
        <v>0.15866904294433504</v>
      </c>
      <c r="L8" s="50"/>
      <c r="N8" s="51" t="s">
        <v>63</v>
      </c>
      <c r="O8" s="52">
        <f aca="true" t="shared" si="3" ref="O8:O13">((1+$E8)^2+$H8^2)*$C$5^2</f>
        <v>0.9006985467532176</v>
      </c>
      <c r="P8" s="53">
        <f aca="true" t="shared" si="4" ref="P8:P13">(1+$E8)*$C$5</f>
        <v>0.9478672985781991</v>
      </c>
      <c r="Q8" s="51">
        <f aca="true" t="shared" si="5" ref="Q8:Q13">$O8^$F8/(1-$O8^$G8)*(1+$P8^$G8)/(1-$P8^$G8)</f>
        <v>338.9011124591312</v>
      </c>
      <c r="R8" s="51">
        <f aca="true" t="shared" si="6" ref="R8:R13">($P8^$F8/(1-$P8^$G8))^2</f>
        <v>330.5785123966944</v>
      </c>
      <c r="S8" s="72">
        <f>IF($Q8-$R8&lt;=0,0,$Q8-$R8)</f>
        <v>8.322600062436777</v>
      </c>
    </row>
    <row r="9" spans="1:19" s="48" customFormat="1" ht="15">
      <c r="A9" s="6"/>
      <c r="B9" s="147"/>
      <c r="C9" s="45" t="s">
        <v>64</v>
      </c>
      <c r="D9" s="74">
        <v>0</v>
      </c>
      <c r="E9" s="75">
        <v>0</v>
      </c>
      <c r="F9" s="76">
        <v>1</v>
      </c>
      <c r="G9" s="76">
        <v>1</v>
      </c>
      <c r="H9" s="117">
        <v>0</v>
      </c>
      <c r="I9" s="85">
        <f t="shared" si="0"/>
        <v>0</v>
      </c>
      <c r="J9" s="68">
        <f t="shared" si="1"/>
        <v>0</v>
      </c>
      <c r="K9" s="114">
        <f t="shared" si="2"/>
        <v>0</v>
      </c>
      <c r="L9" s="50"/>
      <c r="N9" s="51" t="s">
        <v>64</v>
      </c>
      <c r="O9" s="52">
        <f t="shared" si="3"/>
        <v>0.8984524157139328</v>
      </c>
      <c r="P9" s="53">
        <f t="shared" si="4"/>
        <v>0.9478672985781991</v>
      </c>
      <c r="Q9" s="51">
        <f t="shared" si="5"/>
        <v>330.57851239669435</v>
      </c>
      <c r="R9" s="51">
        <f t="shared" si="6"/>
        <v>330.5785123966944</v>
      </c>
      <c r="S9" s="72">
        <f aca="true" t="shared" si="7" ref="S9:S33">IF($Q9-$R9&lt;=0,0,$Q9-$R9)</f>
        <v>0</v>
      </c>
    </row>
    <row r="10" spans="1:19" s="48" customFormat="1" ht="15">
      <c r="A10" s="6"/>
      <c r="B10" s="147"/>
      <c r="C10" s="45" t="s">
        <v>65</v>
      </c>
      <c r="D10" s="74">
        <v>0</v>
      </c>
      <c r="E10" s="75">
        <v>0</v>
      </c>
      <c r="F10" s="76">
        <v>1</v>
      </c>
      <c r="G10" s="76">
        <v>1</v>
      </c>
      <c r="H10" s="117">
        <v>0</v>
      </c>
      <c r="I10" s="85">
        <f t="shared" si="0"/>
        <v>0</v>
      </c>
      <c r="J10" s="68">
        <f t="shared" si="1"/>
        <v>0</v>
      </c>
      <c r="K10" s="114">
        <f t="shared" si="2"/>
        <v>0</v>
      </c>
      <c r="L10" s="50"/>
      <c r="N10" s="51" t="s">
        <v>65</v>
      </c>
      <c r="O10" s="52">
        <f t="shared" si="3"/>
        <v>0.8984524157139328</v>
      </c>
      <c r="P10" s="53">
        <f t="shared" si="4"/>
        <v>0.9478672985781991</v>
      </c>
      <c r="Q10" s="51">
        <f t="shared" si="5"/>
        <v>330.57851239669435</v>
      </c>
      <c r="R10" s="51">
        <f t="shared" si="6"/>
        <v>330.5785123966944</v>
      </c>
      <c r="S10" s="72">
        <f t="shared" si="7"/>
        <v>0</v>
      </c>
    </row>
    <row r="11" spans="1:19" s="48" customFormat="1" ht="15">
      <c r="A11" s="6"/>
      <c r="B11" s="147"/>
      <c r="C11" s="45" t="s">
        <v>66</v>
      </c>
      <c r="D11" s="74">
        <v>0</v>
      </c>
      <c r="E11" s="75">
        <v>0</v>
      </c>
      <c r="F11" s="76">
        <v>1</v>
      </c>
      <c r="G11" s="76">
        <v>1</v>
      </c>
      <c r="H11" s="117">
        <v>0</v>
      </c>
      <c r="I11" s="118">
        <f t="shared" si="0"/>
        <v>0</v>
      </c>
      <c r="J11" s="80">
        <f t="shared" si="1"/>
        <v>0</v>
      </c>
      <c r="K11" s="119">
        <f t="shared" si="2"/>
        <v>0</v>
      </c>
      <c r="L11" s="50"/>
      <c r="N11" s="51" t="s">
        <v>66</v>
      </c>
      <c r="O11" s="52">
        <f t="shared" si="3"/>
        <v>0.8984524157139328</v>
      </c>
      <c r="P11" s="53">
        <f t="shared" si="4"/>
        <v>0.9478672985781991</v>
      </c>
      <c r="Q11" s="51">
        <f t="shared" si="5"/>
        <v>330.57851239669435</v>
      </c>
      <c r="R11" s="51">
        <f t="shared" si="6"/>
        <v>330.5785123966944</v>
      </c>
      <c r="S11" s="72">
        <f t="shared" si="7"/>
        <v>0</v>
      </c>
    </row>
    <row r="12" spans="1:19" s="48" customFormat="1" ht="15">
      <c r="A12" s="6"/>
      <c r="B12" s="147"/>
      <c r="C12" s="45" t="s">
        <v>67</v>
      </c>
      <c r="D12" s="62">
        <v>0</v>
      </c>
      <c r="E12" s="40">
        <v>0</v>
      </c>
      <c r="F12" s="41">
        <v>1</v>
      </c>
      <c r="G12" s="41">
        <v>1</v>
      </c>
      <c r="H12" s="82">
        <v>0</v>
      </c>
      <c r="I12" s="85">
        <f t="shared" si="0"/>
        <v>0</v>
      </c>
      <c r="J12" s="68">
        <f t="shared" si="1"/>
        <v>0</v>
      </c>
      <c r="K12" s="114">
        <f t="shared" si="2"/>
        <v>0</v>
      </c>
      <c r="L12" s="50"/>
      <c r="N12" s="51" t="s">
        <v>67</v>
      </c>
      <c r="O12" s="52">
        <f t="shared" si="3"/>
        <v>0.8984524157139328</v>
      </c>
      <c r="P12" s="53">
        <f t="shared" si="4"/>
        <v>0.9478672985781991</v>
      </c>
      <c r="Q12" s="51">
        <f t="shared" si="5"/>
        <v>330.57851239669435</v>
      </c>
      <c r="R12" s="51">
        <f t="shared" si="6"/>
        <v>330.5785123966944</v>
      </c>
      <c r="S12" s="72">
        <f t="shared" si="7"/>
        <v>0</v>
      </c>
    </row>
    <row r="13" spans="1:19" s="48" customFormat="1" ht="15">
      <c r="A13" s="6"/>
      <c r="B13" s="148"/>
      <c r="C13" s="45" t="s">
        <v>68</v>
      </c>
      <c r="D13" s="63">
        <v>0</v>
      </c>
      <c r="E13" s="42">
        <v>0</v>
      </c>
      <c r="F13" s="43">
        <v>1</v>
      </c>
      <c r="G13" s="43">
        <v>1</v>
      </c>
      <c r="H13" s="83">
        <v>0</v>
      </c>
      <c r="I13" s="86">
        <f t="shared" si="0"/>
        <v>0</v>
      </c>
      <c r="J13" s="69">
        <f t="shared" si="1"/>
        <v>0</v>
      </c>
      <c r="K13" s="115">
        <f t="shared" si="2"/>
        <v>0</v>
      </c>
      <c r="L13" s="29"/>
      <c r="N13" s="51" t="s">
        <v>68</v>
      </c>
      <c r="O13" s="52">
        <f t="shared" si="3"/>
        <v>0.8984524157139328</v>
      </c>
      <c r="P13" s="53">
        <f t="shared" si="4"/>
        <v>0.9478672985781991</v>
      </c>
      <c r="Q13" s="51">
        <f t="shared" si="5"/>
        <v>330.57851239669435</v>
      </c>
      <c r="R13" s="51">
        <f t="shared" si="6"/>
        <v>330.5785123966944</v>
      </c>
      <c r="S13" s="72">
        <f t="shared" si="7"/>
        <v>0</v>
      </c>
    </row>
    <row r="14" spans="1:19" s="48" customFormat="1" ht="15">
      <c r="A14" s="6"/>
      <c r="B14" s="149"/>
      <c r="C14" s="33"/>
      <c r="D14" s="70">
        <f>SUM($D8:$D13)</f>
        <v>678790</v>
      </c>
      <c r="E14" s="93"/>
      <c r="F14" s="46"/>
      <c r="G14" s="46"/>
      <c r="H14" s="46"/>
      <c r="I14" s="91">
        <f>SUM($I8:$I13)</f>
        <v>12341636.363636367</v>
      </c>
      <c r="J14" s="64">
        <f>SQRT($J$6*(SUM($J8:$J13)^2-SUMSQ($J8:$J13))+SUMSQ($J8:$J13))</f>
        <v>1958235.6301851855</v>
      </c>
      <c r="K14" s="113">
        <f>IF(I14=0,,J14/I14)</f>
        <v>0.15866904294433504</v>
      </c>
      <c r="N14" s="72"/>
      <c r="O14" s="52"/>
      <c r="P14" s="53"/>
      <c r="Q14" s="51"/>
      <c r="R14" s="51"/>
      <c r="S14" s="72"/>
    </row>
    <row r="15" spans="1:20" s="48" customFormat="1" ht="15">
      <c r="A15" s="6"/>
      <c r="B15" s="152" t="s">
        <v>16</v>
      </c>
      <c r="C15" s="36" t="s">
        <v>30</v>
      </c>
      <c r="D15" s="61">
        <v>125000</v>
      </c>
      <c r="E15" s="37">
        <v>0</v>
      </c>
      <c r="F15" s="38">
        <v>1</v>
      </c>
      <c r="G15" s="38">
        <v>1</v>
      </c>
      <c r="H15" s="128">
        <v>0.02</v>
      </c>
      <c r="I15" s="84">
        <f>$D15*(1+$E15)^$F15*$C$5^$F15/(1-(1+$E15)^$G15*$C$5^$G15)</f>
        <v>2272727.2727272734</v>
      </c>
      <c r="J15" s="67">
        <f aca="true" t="shared" si="8" ref="J15:J27">$D15*SQRT($S15)</f>
        <v>142893.46806778852</v>
      </c>
      <c r="K15" s="113">
        <f t="shared" si="2"/>
        <v>0.06287312594982693</v>
      </c>
      <c r="N15" s="73" t="s">
        <v>30</v>
      </c>
      <c r="O15" s="52">
        <f aca="true" t="shared" si="9" ref="O15:O33">((1+$E15)^2+$H15^2)*$C$5^2</f>
        <v>0.8988117966802183</v>
      </c>
      <c r="P15" s="53">
        <f aca="true" t="shared" si="10" ref="P15:P33">(1+$E15)*$C$5</f>
        <v>0.9478672985781991</v>
      </c>
      <c r="Q15" s="51">
        <f aca="true" t="shared" si="11" ref="Q15:Q27">$O15^$F15/(1-$O15^$G15)*(1+$P15^$G15)/(1-$P15^$G15)</f>
        <v>331.8852991625466</v>
      </c>
      <c r="R15" s="51">
        <f aca="true" t="shared" si="12" ref="R15:R27">($P15^$F15/(1-$P15^$G15))^2</f>
        <v>330.5785123966944</v>
      </c>
      <c r="S15" s="72">
        <f t="shared" si="7"/>
        <v>1.3067867658521664</v>
      </c>
      <c r="T15" s="57"/>
    </row>
    <row r="16" spans="1:20" s="48" customFormat="1" ht="15.75" customHeight="1">
      <c r="A16" s="6"/>
      <c r="B16" s="153"/>
      <c r="C16" s="39" t="s">
        <v>1</v>
      </c>
      <c r="D16" s="62">
        <v>8800</v>
      </c>
      <c r="E16" s="40">
        <v>0</v>
      </c>
      <c r="F16" s="41">
        <v>1</v>
      </c>
      <c r="G16" s="41">
        <v>1</v>
      </c>
      <c r="H16" s="129">
        <v>0.02</v>
      </c>
      <c r="I16" s="85">
        <f aca="true" t="shared" si="13" ref="I16:I33">$D16*(1+$E16)^$F16*$C$5^$F16/(1-(1+$E16)^$G16*$C$5^$G16)</f>
        <v>160000.00000000006</v>
      </c>
      <c r="J16" s="68">
        <f t="shared" si="8"/>
        <v>10059.700151972313</v>
      </c>
      <c r="K16" s="114">
        <f t="shared" si="2"/>
        <v>0.06287312594982693</v>
      </c>
      <c r="N16" s="73" t="s">
        <v>1</v>
      </c>
      <c r="O16" s="52">
        <f t="shared" si="9"/>
        <v>0.8988117966802183</v>
      </c>
      <c r="P16" s="53">
        <f t="shared" si="10"/>
        <v>0.9478672985781991</v>
      </c>
      <c r="Q16" s="51">
        <f t="shared" si="11"/>
        <v>331.8852991625466</v>
      </c>
      <c r="R16" s="51">
        <f t="shared" si="12"/>
        <v>330.5785123966944</v>
      </c>
      <c r="S16" s="72">
        <f t="shared" si="7"/>
        <v>1.3067867658521664</v>
      </c>
      <c r="T16" s="57"/>
    </row>
    <row r="17" spans="1:20" s="48" customFormat="1" ht="15">
      <c r="A17" s="6"/>
      <c r="B17" s="153"/>
      <c r="C17" s="39" t="s">
        <v>2</v>
      </c>
      <c r="D17" s="62">
        <v>72000</v>
      </c>
      <c r="E17" s="40">
        <v>0</v>
      </c>
      <c r="F17" s="41">
        <v>1</v>
      </c>
      <c r="G17" s="41">
        <v>1</v>
      </c>
      <c r="H17" s="129">
        <v>0.02</v>
      </c>
      <c r="I17" s="85">
        <f>$D17*(1+$E17)^$F17*$C$5^$F17/(1-(1+$E17)^$G17*$C$5^$G17)</f>
        <v>1309090.9090909096</v>
      </c>
      <c r="J17" s="68">
        <f t="shared" si="8"/>
        <v>82306.63760704618</v>
      </c>
      <c r="K17" s="114">
        <f aca="true" t="shared" si="14" ref="K17:K35">IF(I17=0,,J17/I17)</f>
        <v>0.06287312594982691</v>
      </c>
      <c r="N17" s="73" t="s">
        <v>2</v>
      </c>
      <c r="O17" s="52">
        <f t="shared" si="9"/>
        <v>0.8988117966802183</v>
      </c>
      <c r="P17" s="53">
        <f t="shared" si="10"/>
        <v>0.9478672985781991</v>
      </c>
      <c r="Q17" s="51">
        <f t="shared" si="11"/>
        <v>331.8852991625466</v>
      </c>
      <c r="R17" s="51">
        <f t="shared" si="12"/>
        <v>330.5785123966944</v>
      </c>
      <c r="S17" s="72">
        <f t="shared" si="7"/>
        <v>1.3067867658521664</v>
      </c>
      <c r="T17" s="57"/>
    </row>
    <row r="18" spans="1:20" s="48" customFormat="1" ht="15">
      <c r="A18" s="6"/>
      <c r="B18" s="153"/>
      <c r="C18" s="39" t="s">
        <v>3</v>
      </c>
      <c r="D18" s="62">
        <v>2625</v>
      </c>
      <c r="E18" s="40">
        <v>0</v>
      </c>
      <c r="F18" s="41">
        <v>1</v>
      </c>
      <c r="G18" s="41">
        <v>1</v>
      </c>
      <c r="H18" s="129">
        <v>0.02</v>
      </c>
      <c r="I18" s="85">
        <f t="shared" si="13"/>
        <v>47727.27272727274</v>
      </c>
      <c r="J18" s="68">
        <f t="shared" si="8"/>
        <v>3000.7628294235587</v>
      </c>
      <c r="K18" s="114">
        <f t="shared" si="14"/>
        <v>0.06287312594982693</v>
      </c>
      <c r="N18" s="73" t="s">
        <v>3</v>
      </c>
      <c r="O18" s="52">
        <f t="shared" si="9"/>
        <v>0.8988117966802183</v>
      </c>
      <c r="P18" s="53">
        <f t="shared" si="10"/>
        <v>0.9478672985781991</v>
      </c>
      <c r="Q18" s="51">
        <f t="shared" si="11"/>
        <v>331.8852991625466</v>
      </c>
      <c r="R18" s="51">
        <f t="shared" si="12"/>
        <v>330.5785123966944</v>
      </c>
      <c r="S18" s="72">
        <f t="shared" si="7"/>
        <v>1.3067867658521664</v>
      </c>
      <c r="T18" s="57"/>
    </row>
    <row r="19" spans="1:20" s="48" customFormat="1" ht="15">
      <c r="A19" s="6"/>
      <c r="B19" s="153"/>
      <c r="C19" s="39" t="s">
        <v>34</v>
      </c>
      <c r="D19" s="62">
        <v>21000</v>
      </c>
      <c r="E19" s="40">
        <v>0</v>
      </c>
      <c r="F19" s="41">
        <v>1</v>
      </c>
      <c r="G19" s="41">
        <v>1</v>
      </c>
      <c r="H19" s="129">
        <v>0.02</v>
      </c>
      <c r="I19" s="85">
        <f>$D19*(1+$E19)^$F19*$C$5^$F19/(1-(1+$E19)^$G19*$C$5^$G19)</f>
        <v>381818.18181818194</v>
      </c>
      <c r="J19" s="68">
        <f>$D19*SQRT($S19)</f>
        <v>24006.10263538847</v>
      </c>
      <c r="K19" s="114">
        <f t="shared" si="14"/>
        <v>0.06287312594982693</v>
      </c>
      <c r="N19" s="73" t="s">
        <v>34</v>
      </c>
      <c r="O19" s="52">
        <f t="shared" si="9"/>
        <v>0.8988117966802183</v>
      </c>
      <c r="P19" s="53">
        <f t="shared" si="10"/>
        <v>0.9478672985781991</v>
      </c>
      <c r="Q19" s="51">
        <f t="shared" si="11"/>
        <v>331.8852991625466</v>
      </c>
      <c r="R19" s="51">
        <f t="shared" si="12"/>
        <v>330.5785123966944</v>
      </c>
      <c r="S19" s="72">
        <f t="shared" si="7"/>
        <v>1.3067867658521664</v>
      </c>
      <c r="T19" s="57"/>
    </row>
    <row r="20" spans="1:20" s="48" customFormat="1" ht="15">
      <c r="A20" s="6"/>
      <c r="B20" s="153"/>
      <c r="C20" s="39" t="s">
        <v>48</v>
      </c>
      <c r="D20" s="62">
        <v>30000</v>
      </c>
      <c r="E20" s="40">
        <v>0</v>
      </c>
      <c r="F20" s="41">
        <v>1</v>
      </c>
      <c r="G20" s="41">
        <v>1</v>
      </c>
      <c r="H20" s="129">
        <v>0.02</v>
      </c>
      <c r="I20" s="85">
        <f t="shared" si="13"/>
        <v>545454.5454545456</v>
      </c>
      <c r="J20" s="68">
        <f t="shared" si="8"/>
        <v>34294.432336269245</v>
      </c>
      <c r="K20" s="114">
        <f t="shared" si="14"/>
        <v>0.06287312594982693</v>
      </c>
      <c r="N20" s="73" t="s">
        <v>4</v>
      </c>
      <c r="O20" s="52">
        <f t="shared" si="9"/>
        <v>0.8988117966802183</v>
      </c>
      <c r="P20" s="53">
        <f t="shared" si="10"/>
        <v>0.9478672985781991</v>
      </c>
      <c r="Q20" s="51">
        <f t="shared" si="11"/>
        <v>331.8852991625466</v>
      </c>
      <c r="R20" s="51">
        <f t="shared" si="12"/>
        <v>330.5785123966944</v>
      </c>
      <c r="S20" s="72">
        <f t="shared" si="7"/>
        <v>1.3067867658521664</v>
      </c>
      <c r="T20" s="57"/>
    </row>
    <row r="21" spans="1:20" s="48" customFormat="1" ht="15">
      <c r="A21" s="6"/>
      <c r="B21" s="153"/>
      <c r="C21" s="39" t="s">
        <v>49</v>
      </c>
      <c r="D21" s="62">
        <v>0</v>
      </c>
      <c r="E21" s="40">
        <v>0</v>
      </c>
      <c r="F21" s="41">
        <v>1</v>
      </c>
      <c r="G21" s="41">
        <v>1</v>
      </c>
      <c r="H21" s="88">
        <v>0</v>
      </c>
      <c r="I21" s="85">
        <f t="shared" si="13"/>
        <v>0</v>
      </c>
      <c r="J21" s="68">
        <f t="shared" si="8"/>
        <v>0</v>
      </c>
      <c r="K21" s="114">
        <f t="shared" si="14"/>
        <v>0</v>
      </c>
      <c r="N21" s="73" t="s">
        <v>5</v>
      </c>
      <c r="O21" s="52">
        <f t="shared" si="9"/>
        <v>0.8984524157139328</v>
      </c>
      <c r="P21" s="53">
        <f t="shared" si="10"/>
        <v>0.9478672985781991</v>
      </c>
      <c r="Q21" s="51">
        <f t="shared" si="11"/>
        <v>330.57851239669435</v>
      </c>
      <c r="R21" s="51">
        <f t="shared" si="12"/>
        <v>330.5785123966944</v>
      </c>
      <c r="S21" s="72">
        <f t="shared" si="7"/>
        <v>0</v>
      </c>
      <c r="T21" s="57"/>
    </row>
    <row r="22" spans="1:20" s="48" customFormat="1" ht="15">
      <c r="A22" s="6"/>
      <c r="B22" s="153"/>
      <c r="C22" s="39" t="s">
        <v>50</v>
      </c>
      <c r="D22" s="62">
        <v>0</v>
      </c>
      <c r="E22" s="40">
        <v>0</v>
      </c>
      <c r="F22" s="41">
        <v>1</v>
      </c>
      <c r="G22" s="41">
        <v>1</v>
      </c>
      <c r="H22" s="87">
        <v>0</v>
      </c>
      <c r="I22" s="85">
        <f t="shared" si="13"/>
        <v>0</v>
      </c>
      <c r="J22" s="68">
        <f t="shared" si="8"/>
        <v>0</v>
      </c>
      <c r="K22" s="114">
        <f t="shared" si="14"/>
        <v>0</v>
      </c>
      <c r="N22" s="73" t="s">
        <v>6</v>
      </c>
      <c r="O22" s="52">
        <f t="shared" si="9"/>
        <v>0.8984524157139328</v>
      </c>
      <c r="P22" s="53">
        <f t="shared" si="10"/>
        <v>0.9478672985781991</v>
      </c>
      <c r="Q22" s="51">
        <f t="shared" si="11"/>
        <v>330.57851239669435</v>
      </c>
      <c r="R22" s="51">
        <f t="shared" si="12"/>
        <v>330.5785123966944</v>
      </c>
      <c r="S22" s="72">
        <f t="shared" si="7"/>
        <v>0</v>
      </c>
      <c r="T22" s="57"/>
    </row>
    <row r="23" spans="1:20" s="48" customFormat="1" ht="15">
      <c r="A23" s="6"/>
      <c r="B23" s="153"/>
      <c r="C23" s="39" t="s">
        <v>51</v>
      </c>
      <c r="D23" s="62">
        <v>0</v>
      </c>
      <c r="E23" s="40">
        <v>0</v>
      </c>
      <c r="F23" s="41">
        <v>1</v>
      </c>
      <c r="G23" s="41">
        <v>1</v>
      </c>
      <c r="H23" s="87">
        <v>0</v>
      </c>
      <c r="I23" s="85">
        <f t="shared" si="13"/>
        <v>0</v>
      </c>
      <c r="J23" s="68">
        <f t="shared" si="8"/>
        <v>0</v>
      </c>
      <c r="K23" s="114">
        <f t="shared" si="14"/>
        <v>0</v>
      </c>
      <c r="N23" s="73" t="s">
        <v>7</v>
      </c>
      <c r="O23" s="52">
        <f t="shared" si="9"/>
        <v>0.8984524157139328</v>
      </c>
      <c r="P23" s="53">
        <f t="shared" si="10"/>
        <v>0.9478672985781991</v>
      </c>
      <c r="Q23" s="51">
        <f t="shared" si="11"/>
        <v>330.57851239669435</v>
      </c>
      <c r="R23" s="51">
        <f t="shared" si="12"/>
        <v>330.5785123966944</v>
      </c>
      <c r="S23" s="72">
        <f t="shared" si="7"/>
        <v>0</v>
      </c>
      <c r="T23" s="57"/>
    </row>
    <row r="24" spans="1:20" s="48" customFormat="1" ht="15">
      <c r="A24" s="6"/>
      <c r="B24" s="153"/>
      <c r="C24" s="39" t="s">
        <v>52</v>
      </c>
      <c r="D24" s="62">
        <v>0</v>
      </c>
      <c r="E24" s="40">
        <v>0</v>
      </c>
      <c r="F24" s="41">
        <v>1</v>
      </c>
      <c r="G24" s="41">
        <v>1</v>
      </c>
      <c r="H24" s="87">
        <v>0</v>
      </c>
      <c r="I24" s="85">
        <f t="shared" si="13"/>
        <v>0</v>
      </c>
      <c r="J24" s="68">
        <f>$D24*SQRT($S24)</f>
        <v>0</v>
      </c>
      <c r="K24" s="114">
        <f t="shared" si="14"/>
        <v>0</v>
      </c>
      <c r="N24" s="73" t="s">
        <v>8</v>
      </c>
      <c r="O24" s="52">
        <f t="shared" si="9"/>
        <v>0.8984524157139328</v>
      </c>
      <c r="P24" s="53">
        <f t="shared" si="10"/>
        <v>0.9478672985781991</v>
      </c>
      <c r="Q24" s="51">
        <f t="shared" si="11"/>
        <v>330.57851239669435</v>
      </c>
      <c r="R24" s="51">
        <f t="shared" si="12"/>
        <v>330.5785123966944</v>
      </c>
      <c r="S24" s="72">
        <f t="shared" si="7"/>
        <v>0</v>
      </c>
      <c r="T24" s="57"/>
    </row>
    <row r="25" spans="1:20" s="48" customFormat="1" ht="15">
      <c r="A25" s="6"/>
      <c r="B25" s="153"/>
      <c r="C25" s="39" t="s">
        <v>53</v>
      </c>
      <c r="D25" s="62">
        <v>0</v>
      </c>
      <c r="E25" s="40">
        <v>0</v>
      </c>
      <c r="F25" s="41">
        <v>1</v>
      </c>
      <c r="G25" s="41">
        <v>1</v>
      </c>
      <c r="H25" s="87">
        <v>0</v>
      </c>
      <c r="I25" s="85">
        <f t="shared" si="13"/>
        <v>0</v>
      </c>
      <c r="J25" s="68">
        <f t="shared" si="8"/>
        <v>0</v>
      </c>
      <c r="K25" s="114">
        <f t="shared" si="14"/>
        <v>0</v>
      </c>
      <c r="N25" s="73" t="s">
        <v>9</v>
      </c>
      <c r="O25" s="52">
        <f t="shared" si="9"/>
        <v>0.8984524157139328</v>
      </c>
      <c r="P25" s="53">
        <f t="shared" si="10"/>
        <v>0.9478672985781991</v>
      </c>
      <c r="Q25" s="51">
        <f t="shared" si="11"/>
        <v>330.57851239669435</v>
      </c>
      <c r="R25" s="51">
        <f t="shared" si="12"/>
        <v>330.5785123966944</v>
      </c>
      <c r="S25" s="72">
        <f t="shared" si="7"/>
        <v>0</v>
      </c>
      <c r="T25" s="57"/>
    </row>
    <row r="26" spans="1:20" s="48" customFormat="1" ht="15">
      <c r="A26" s="6"/>
      <c r="B26" s="153"/>
      <c r="C26" s="39" t="s">
        <v>54</v>
      </c>
      <c r="D26" s="62">
        <v>0</v>
      </c>
      <c r="E26" s="40">
        <v>0</v>
      </c>
      <c r="F26" s="41">
        <v>1</v>
      </c>
      <c r="G26" s="41">
        <v>1</v>
      </c>
      <c r="H26" s="87">
        <v>0</v>
      </c>
      <c r="I26" s="85">
        <f t="shared" si="13"/>
        <v>0</v>
      </c>
      <c r="J26" s="68">
        <f t="shared" si="8"/>
        <v>0</v>
      </c>
      <c r="K26" s="114">
        <f t="shared" si="14"/>
        <v>0</v>
      </c>
      <c r="N26" s="73" t="s">
        <v>10</v>
      </c>
      <c r="O26" s="52">
        <f t="shared" si="9"/>
        <v>0.8984524157139328</v>
      </c>
      <c r="P26" s="53">
        <f t="shared" si="10"/>
        <v>0.9478672985781991</v>
      </c>
      <c r="Q26" s="51">
        <f t="shared" si="11"/>
        <v>330.57851239669435</v>
      </c>
      <c r="R26" s="51">
        <f t="shared" si="12"/>
        <v>330.5785123966944</v>
      </c>
      <c r="S26" s="72">
        <f t="shared" si="7"/>
        <v>0</v>
      </c>
      <c r="T26" s="57"/>
    </row>
    <row r="27" spans="1:20" s="48" customFormat="1" ht="15">
      <c r="A27" s="6"/>
      <c r="B27" s="153"/>
      <c r="C27" s="39" t="s">
        <v>55</v>
      </c>
      <c r="D27" s="63">
        <v>0</v>
      </c>
      <c r="E27" s="42">
        <v>0</v>
      </c>
      <c r="F27" s="43">
        <v>1</v>
      </c>
      <c r="G27" s="43">
        <v>1</v>
      </c>
      <c r="H27" s="89">
        <v>0</v>
      </c>
      <c r="I27" s="86">
        <f t="shared" si="13"/>
        <v>0</v>
      </c>
      <c r="J27" s="79">
        <f t="shared" si="8"/>
        <v>0</v>
      </c>
      <c r="K27" s="115">
        <f t="shared" si="14"/>
        <v>0</v>
      </c>
      <c r="N27" s="73" t="s">
        <v>11</v>
      </c>
      <c r="O27" s="52">
        <f t="shared" si="9"/>
        <v>0.8984524157139328</v>
      </c>
      <c r="P27" s="53">
        <f t="shared" si="10"/>
        <v>0.9478672985781991</v>
      </c>
      <c r="Q27" s="51">
        <f t="shared" si="11"/>
        <v>330.57851239669435</v>
      </c>
      <c r="R27" s="51">
        <f t="shared" si="12"/>
        <v>330.5785123966944</v>
      </c>
      <c r="S27" s="72">
        <f t="shared" si="7"/>
        <v>0</v>
      </c>
      <c r="T27" s="57"/>
    </row>
    <row r="28" spans="1:20" s="48" customFormat="1" ht="15">
      <c r="A28" s="6"/>
      <c r="B28" s="154"/>
      <c r="C28" s="77"/>
      <c r="D28" s="70">
        <f>SUM($D15:$D27)</f>
        <v>259425</v>
      </c>
      <c r="E28" s="96">
        <f>$D28/$D14</f>
        <v>0.38218742173573567</v>
      </c>
      <c r="F28" s="104" t="s">
        <v>56</v>
      </c>
      <c r="G28" s="97"/>
      <c r="H28" s="98"/>
      <c r="I28" s="91">
        <f>SUM($I15:$I27)</f>
        <v>4716818.1818181835</v>
      </c>
      <c r="J28" s="64">
        <f>SQRT($J$6*(SUM($J15:$J27)^2-SUMSQ($J15:$J27))+SUMSQ($J15:$J27))</f>
        <v>275988.9424409231</v>
      </c>
      <c r="K28" s="113">
        <f t="shared" si="14"/>
        <v>0.058511677109957666</v>
      </c>
      <c r="N28" s="73"/>
      <c r="O28" s="52"/>
      <c r="P28" s="53"/>
      <c r="Q28" s="51"/>
      <c r="R28" s="51"/>
      <c r="S28" s="72"/>
      <c r="T28" s="57"/>
    </row>
    <row r="29" spans="1:20" s="48" customFormat="1" ht="15">
      <c r="A29" s="6"/>
      <c r="B29" s="144" t="s">
        <v>41</v>
      </c>
      <c r="C29" s="156"/>
      <c r="D29" s="70">
        <f>$D14-$D28</f>
        <v>419365</v>
      </c>
      <c r="E29" s="99"/>
      <c r="F29" s="100"/>
      <c r="G29" s="159" t="s">
        <v>61</v>
      </c>
      <c r="H29" s="160"/>
      <c r="I29" s="91">
        <f>$I14-$I28</f>
        <v>7624818.1818181835</v>
      </c>
      <c r="J29" s="64">
        <f>SQRT($J$6*(SUM($J14,$J28)^2-SUMSQ($J14,$J28))+SUMSQ($J14,$J28))</f>
        <v>2185309.792381012</v>
      </c>
      <c r="K29" s="113">
        <f t="shared" si="14"/>
        <v>0.2866048396527026</v>
      </c>
      <c r="N29" s="73"/>
      <c r="O29" s="52"/>
      <c r="P29" s="53"/>
      <c r="Q29" s="51"/>
      <c r="R29" s="51"/>
      <c r="S29" s="72"/>
      <c r="T29" s="57"/>
    </row>
    <row r="30" spans="1:20" s="48" customFormat="1" ht="15">
      <c r="A30" s="6"/>
      <c r="B30" s="155" t="s">
        <v>42</v>
      </c>
      <c r="C30" s="78" t="s">
        <v>43</v>
      </c>
      <c r="D30" s="74">
        <v>200000</v>
      </c>
      <c r="E30" s="75">
        <v>0</v>
      </c>
      <c r="F30" s="76">
        <v>5</v>
      </c>
      <c r="G30" s="76">
        <v>10</v>
      </c>
      <c r="H30" s="90">
        <v>0.02</v>
      </c>
      <c r="I30" s="84">
        <f>$D30*(1+$E30)^$F30*$C$5^$F30/(1-(1+$E30)^$G30*$C$5^$G30)</f>
        <v>369122.4272087089</v>
      </c>
      <c r="J30" s="80">
        <f>$D30*SQRT($S30)</f>
        <v>23634.488224757708</v>
      </c>
      <c r="K30" s="113">
        <f t="shared" si="14"/>
        <v>0.06402886002750062</v>
      </c>
      <c r="N30" s="73" t="s">
        <v>12</v>
      </c>
      <c r="O30" s="52">
        <f t="shared" si="9"/>
        <v>0.8988117966802183</v>
      </c>
      <c r="P30" s="53">
        <f t="shared" si="10"/>
        <v>0.9478672985781991</v>
      </c>
      <c r="Q30" s="51">
        <f>$O30^$F30/(1-$O30^$G30)*(1+$P30^$G30)/(1-$P30^$G30)</f>
        <v>3.4202488825523703</v>
      </c>
      <c r="R30" s="51">
        <f>($P30^$F30/(1-$P30^$G30))^2</f>
        <v>3.406284156711215</v>
      </c>
      <c r="S30" s="72">
        <f t="shared" si="7"/>
        <v>0.013964725841155268</v>
      </c>
      <c r="T30" s="57"/>
    </row>
    <row r="31" spans="1:20" s="48" customFormat="1" ht="15">
      <c r="A31" s="6"/>
      <c r="B31" s="148"/>
      <c r="C31" s="78" t="s">
        <v>44</v>
      </c>
      <c r="D31" s="62">
        <v>0</v>
      </c>
      <c r="E31" s="40">
        <v>0</v>
      </c>
      <c r="F31" s="41">
        <v>1</v>
      </c>
      <c r="G31" s="41">
        <v>1</v>
      </c>
      <c r="H31" s="87">
        <v>0</v>
      </c>
      <c r="I31" s="85">
        <f t="shared" si="13"/>
        <v>0</v>
      </c>
      <c r="J31" s="68">
        <f>$D31*SQRT($S31)</f>
        <v>0</v>
      </c>
      <c r="K31" s="114">
        <f t="shared" si="14"/>
        <v>0</v>
      </c>
      <c r="N31" s="73" t="s">
        <v>13</v>
      </c>
      <c r="O31" s="52">
        <f t="shared" si="9"/>
        <v>0.8984524157139328</v>
      </c>
      <c r="P31" s="53">
        <f t="shared" si="10"/>
        <v>0.9478672985781991</v>
      </c>
      <c r="Q31" s="51">
        <f>$O31^$F31/(1-$O31^$G31)*(1+$P31^$G31)/(1-$P31^$G31)</f>
        <v>330.57851239669435</v>
      </c>
      <c r="R31" s="51">
        <f>($P31^$F31/(1-$P31^$G31))^2</f>
        <v>330.5785123966944</v>
      </c>
      <c r="S31" s="72">
        <f t="shared" si="7"/>
        <v>0</v>
      </c>
      <c r="T31" s="57"/>
    </row>
    <row r="32" spans="1:20" s="48" customFormat="1" ht="15">
      <c r="A32" s="6"/>
      <c r="B32" s="148"/>
      <c r="C32" s="78" t="s">
        <v>45</v>
      </c>
      <c r="D32" s="62">
        <v>0</v>
      </c>
      <c r="E32" s="40">
        <v>0</v>
      </c>
      <c r="F32" s="41">
        <v>1</v>
      </c>
      <c r="G32" s="41">
        <v>1</v>
      </c>
      <c r="H32" s="87">
        <v>0</v>
      </c>
      <c r="I32" s="85">
        <f t="shared" si="13"/>
        <v>0</v>
      </c>
      <c r="J32" s="68">
        <f>$D32*SQRT($S32)</f>
        <v>0</v>
      </c>
      <c r="K32" s="114">
        <f t="shared" si="14"/>
        <v>0</v>
      </c>
      <c r="N32" s="73" t="s">
        <v>14</v>
      </c>
      <c r="O32" s="52">
        <f t="shared" si="9"/>
        <v>0.8984524157139328</v>
      </c>
      <c r="P32" s="53">
        <f t="shared" si="10"/>
        <v>0.9478672985781991</v>
      </c>
      <c r="Q32" s="51">
        <f>$O32^$F32/(1-$O32^$G32)*(1+$P32^$G32)/(1-$P32^$G32)</f>
        <v>330.57851239669435</v>
      </c>
      <c r="R32" s="51">
        <f>($P32^$F32/(1-$P32^$G32))^2</f>
        <v>330.5785123966944</v>
      </c>
      <c r="S32" s="72">
        <f t="shared" si="7"/>
        <v>0</v>
      </c>
      <c r="T32" s="57"/>
    </row>
    <row r="33" spans="1:20" s="48" customFormat="1" ht="15">
      <c r="A33" s="6"/>
      <c r="B33" s="148"/>
      <c r="C33" s="78" t="s">
        <v>46</v>
      </c>
      <c r="D33" s="63">
        <v>0</v>
      </c>
      <c r="E33" s="42">
        <v>0</v>
      </c>
      <c r="F33" s="43">
        <v>1</v>
      </c>
      <c r="G33" s="43">
        <v>1</v>
      </c>
      <c r="H33" s="90">
        <v>0</v>
      </c>
      <c r="I33" s="86">
        <f t="shared" si="13"/>
        <v>0</v>
      </c>
      <c r="J33" s="69">
        <f>$D33*SQRT($S33)</f>
        <v>0</v>
      </c>
      <c r="K33" s="115">
        <f t="shared" si="14"/>
        <v>0</v>
      </c>
      <c r="N33" s="73" t="s">
        <v>15</v>
      </c>
      <c r="O33" s="52">
        <f t="shared" si="9"/>
        <v>0.8984524157139328</v>
      </c>
      <c r="P33" s="53">
        <f t="shared" si="10"/>
        <v>0.9478672985781991</v>
      </c>
      <c r="Q33" s="51">
        <f>$O33^$F33/(1-$O33^$G33)*(1+$P33^$G33)/(1-$P33^$G33)</f>
        <v>330.57851239669435</v>
      </c>
      <c r="R33" s="51">
        <f>($P33^$F33/(1-$P33^$G33))^2</f>
        <v>330.5785123966944</v>
      </c>
      <c r="S33" s="72">
        <f t="shared" si="7"/>
        <v>0</v>
      </c>
      <c r="T33" s="57"/>
    </row>
    <row r="34" spans="1:11" s="48" customFormat="1" ht="15">
      <c r="A34" s="6"/>
      <c r="B34" s="154"/>
      <c r="C34" s="33"/>
      <c r="D34" s="95">
        <f>SUM($D30:$D33)</f>
        <v>200000</v>
      </c>
      <c r="E34" s="101"/>
      <c r="F34" s="102"/>
      <c r="G34" s="103"/>
      <c r="H34" s="112"/>
      <c r="I34" s="91">
        <f>SUM($I30:$I33)</f>
        <v>369122.4272087089</v>
      </c>
      <c r="J34" s="64">
        <f>SQRT($J$6*(SUM($J30:$J33)^2-SUMSQ($J30:$J33))+SUMSQ($J30:$J33))</f>
        <v>23634.488224757708</v>
      </c>
      <c r="K34" s="113">
        <f t="shared" si="14"/>
        <v>0.06402886002750062</v>
      </c>
    </row>
    <row r="35" spans="1:11" s="48" customFormat="1" ht="15">
      <c r="A35" s="6"/>
      <c r="B35" s="144" t="s">
        <v>47</v>
      </c>
      <c r="C35" s="145"/>
      <c r="D35" s="92">
        <f>D14-D28-D34</f>
        <v>219365</v>
      </c>
      <c r="E35" s="94"/>
      <c r="F35" s="58"/>
      <c r="G35" s="157" t="s">
        <v>62</v>
      </c>
      <c r="H35" s="158"/>
      <c r="I35" s="91">
        <f>$I14-$I28-$I34</f>
        <v>7255695.754609475</v>
      </c>
      <c r="J35" s="64">
        <f>SQRT($J$6*(SUM($J14,$J28,$J34)^2-SUMSQ($J14,$J28,$J34))+SUMSQ($J14,$J28,$J34))</f>
        <v>2204682.5360298706</v>
      </c>
      <c r="K35" s="116">
        <f t="shared" si="14"/>
        <v>0.30385542759689954</v>
      </c>
    </row>
    <row r="36" spans="1:11" s="48" customFormat="1" ht="6.75" customHeight="1">
      <c r="A36" s="6"/>
      <c r="B36" s="6"/>
      <c r="C36" s="6"/>
      <c r="D36" s="54"/>
      <c r="E36" s="54"/>
      <c r="F36" s="55"/>
      <c r="G36" s="111"/>
      <c r="H36" s="59"/>
      <c r="I36" s="66"/>
      <c r="J36" s="108"/>
      <c r="K36" s="56"/>
    </row>
    <row r="37" spans="1:11" ht="15">
      <c r="A37" s="6"/>
      <c r="B37" s="6"/>
      <c r="C37" s="6"/>
      <c r="D37" s="1"/>
      <c r="E37" s="26"/>
      <c r="F37" s="2"/>
      <c r="G37" s="2"/>
      <c r="H37" s="2"/>
      <c r="J37" s="3"/>
      <c r="K37" s="3"/>
    </row>
    <row r="38" spans="4:11" ht="15">
      <c r="D38" s="1"/>
      <c r="E38" s="1"/>
      <c r="F38" s="2"/>
      <c r="G38" s="2"/>
      <c r="H38" s="2"/>
      <c r="J38" s="3"/>
      <c r="K38" s="3"/>
    </row>
    <row r="39" spans="4:11" ht="15">
      <c r="D39" s="1"/>
      <c r="E39" s="1"/>
      <c r="F39" s="2"/>
      <c r="G39" s="2"/>
      <c r="H39" s="2"/>
      <c r="J39" s="3"/>
      <c r="K39" s="3"/>
    </row>
    <row r="40" spans="4:11" ht="15">
      <c r="D40" s="1"/>
      <c r="E40" s="1"/>
      <c r="F40" s="2"/>
      <c r="G40" s="2"/>
      <c r="H40" s="2"/>
      <c r="J40" s="3"/>
      <c r="K40" s="3"/>
    </row>
    <row r="41" spans="4:11" ht="15">
      <c r="D41" s="1"/>
      <c r="E41" s="1"/>
      <c r="F41" s="2"/>
      <c r="G41" s="2"/>
      <c r="H41" s="2"/>
      <c r="J41" s="3"/>
      <c r="K41" s="3"/>
    </row>
    <row r="42" spans="4:11" ht="15">
      <c r="D42" s="1"/>
      <c r="E42" s="1"/>
      <c r="F42" s="2"/>
      <c r="G42" s="2"/>
      <c r="H42" s="2"/>
      <c r="J42" s="3"/>
      <c r="K42" s="3"/>
    </row>
    <row r="43" spans="4:11" ht="15">
      <c r="D43" s="1"/>
      <c r="E43" s="1"/>
      <c r="F43" s="24"/>
      <c r="G43" s="2"/>
      <c r="H43" s="2"/>
      <c r="J43" s="3"/>
      <c r="K43" s="3"/>
    </row>
    <row r="44" spans="4:11" ht="15">
      <c r="D44" s="1"/>
      <c r="E44" s="25"/>
      <c r="F44" s="25"/>
      <c r="G44" s="2"/>
      <c r="H44" s="2"/>
      <c r="J44" s="3"/>
      <c r="K44" s="3"/>
    </row>
    <row r="45" spans="4:11" ht="15">
      <c r="D45" s="1"/>
      <c r="E45" s="25"/>
      <c r="F45" s="25"/>
      <c r="G45" s="2"/>
      <c r="H45" s="2"/>
      <c r="J45" s="3"/>
      <c r="K45" s="3"/>
    </row>
    <row r="46" spans="4:11" ht="15">
      <c r="D46" s="1"/>
      <c r="E46" s="25"/>
      <c r="F46" s="25"/>
      <c r="G46" s="2"/>
      <c r="H46" s="2"/>
      <c r="J46" s="3"/>
      <c r="K46" s="3"/>
    </row>
    <row r="47" spans="4:11" ht="15">
      <c r="D47" s="1"/>
      <c r="E47" s="25"/>
      <c r="F47" s="25"/>
      <c r="G47" s="2"/>
      <c r="H47" s="2"/>
      <c r="J47" s="3"/>
      <c r="K47" s="3"/>
    </row>
    <row r="48" spans="4:11" ht="15">
      <c r="D48" s="1"/>
      <c r="E48" s="25"/>
      <c r="F48" s="25"/>
      <c r="G48" s="2"/>
      <c r="H48" s="2"/>
      <c r="J48" s="3"/>
      <c r="K48" s="3"/>
    </row>
    <row r="49" spans="4:11" ht="15">
      <c r="D49" s="1"/>
      <c r="E49" s="25"/>
      <c r="F49" s="25"/>
      <c r="G49" s="2"/>
      <c r="H49" s="2"/>
      <c r="J49" s="3"/>
      <c r="K49" s="3"/>
    </row>
    <row r="50" spans="4:11" ht="15">
      <c r="D50" s="1"/>
      <c r="E50" s="25"/>
      <c r="F50" s="25"/>
      <c r="G50" s="2"/>
      <c r="H50" s="2"/>
      <c r="J50" s="3"/>
      <c r="K50" s="3"/>
    </row>
    <row r="51" spans="4:11" ht="15">
      <c r="D51" s="1"/>
      <c r="E51" s="1"/>
      <c r="F51" s="2"/>
      <c r="G51" s="2"/>
      <c r="H51" s="2"/>
      <c r="J51" s="3"/>
      <c r="K51" s="3"/>
    </row>
    <row r="52" spans="4:11" ht="15">
      <c r="D52" s="1"/>
      <c r="E52" s="1"/>
      <c r="F52" s="2"/>
      <c r="G52" s="2"/>
      <c r="H52" s="2"/>
      <c r="J52" s="3"/>
      <c r="K52" s="3"/>
    </row>
    <row r="53" spans="4:11" ht="15">
      <c r="D53" s="1"/>
      <c r="E53" s="1"/>
      <c r="F53" s="2"/>
      <c r="G53" s="2"/>
      <c r="H53" s="2"/>
      <c r="J53" s="3"/>
      <c r="K53" s="3"/>
    </row>
    <row r="54" spans="4:11" ht="15">
      <c r="D54" s="1"/>
      <c r="E54" s="1"/>
      <c r="F54" s="2"/>
      <c r="G54" s="2"/>
      <c r="H54" s="2"/>
      <c r="J54" s="3"/>
      <c r="K54" s="3"/>
    </row>
    <row r="55" spans="4:11" ht="15">
      <c r="D55" s="1"/>
      <c r="E55" s="1"/>
      <c r="F55" s="2"/>
      <c r="G55" s="2"/>
      <c r="H55" s="2"/>
      <c r="J55" s="3"/>
      <c r="K55" s="3"/>
    </row>
    <row r="56" spans="4:11" ht="15">
      <c r="D56" s="1"/>
      <c r="E56" s="1"/>
      <c r="F56" s="2"/>
      <c r="G56" s="2"/>
      <c r="H56" s="2"/>
      <c r="J56" s="3"/>
      <c r="K56" s="3"/>
    </row>
    <row r="57" spans="4:11" ht="15">
      <c r="D57" s="1"/>
      <c r="E57" s="1"/>
      <c r="F57" s="2"/>
      <c r="G57" s="2"/>
      <c r="H57" s="2"/>
      <c r="J57" s="3"/>
      <c r="K57" s="3"/>
    </row>
    <row r="58" spans="4:11" ht="15">
      <c r="D58" s="1"/>
      <c r="E58" s="1"/>
      <c r="F58" s="2"/>
      <c r="G58" s="2"/>
      <c r="H58" s="2"/>
      <c r="J58" s="3"/>
      <c r="K58" s="3"/>
    </row>
    <row r="59" spans="4:11" ht="15">
      <c r="D59" s="1"/>
      <c r="E59" s="1"/>
      <c r="F59" s="2"/>
      <c r="G59" s="2"/>
      <c r="H59" s="2"/>
      <c r="J59" s="3"/>
      <c r="K59" s="3"/>
    </row>
    <row r="60" spans="4:11" ht="15">
      <c r="D60" s="1"/>
      <c r="E60" s="1"/>
      <c r="F60" s="2"/>
      <c r="G60" s="2"/>
      <c r="H60" s="2"/>
      <c r="J60" s="3"/>
      <c r="K60" s="3"/>
    </row>
    <row r="61" spans="4:11" ht="15">
      <c r="D61" s="1"/>
      <c r="E61" s="1"/>
      <c r="F61" s="2"/>
      <c r="G61" s="2"/>
      <c r="H61" s="2"/>
      <c r="J61" s="3"/>
      <c r="K61" s="3"/>
    </row>
    <row r="62" spans="4:11" ht="15">
      <c r="D62" s="1"/>
      <c r="E62" s="1"/>
      <c r="F62" s="2"/>
      <c r="G62" s="2"/>
      <c r="H62" s="2"/>
      <c r="J62" s="3"/>
      <c r="K62" s="3"/>
    </row>
    <row r="63" spans="4:11" ht="15">
      <c r="D63" s="1"/>
      <c r="E63" s="1"/>
      <c r="F63" s="2"/>
      <c r="G63" s="2"/>
      <c r="H63" s="2"/>
      <c r="J63" s="3"/>
      <c r="K63" s="3"/>
    </row>
    <row r="64" spans="4:11" ht="15">
      <c r="D64" s="1"/>
      <c r="E64" s="1"/>
      <c r="F64" s="2"/>
      <c r="G64" s="2"/>
      <c r="H64" s="2"/>
      <c r="J64" s="3"/>
      <c r="K64" s="3"/>
    </row>
    <row r="65" spans="4:11" ht="15">
      <c r="D65" s="1"/>
      <c r="E65" s="1"/>
      <c r="F65" s="2"/>
      <c r="G65" s="2"/>
      <c r="H65" s="2"/>
      <c r="J65" s="3"/>
      <c r="K65" s="3"/>
    </row>
    <row r="66" spans="4:11" ht="15">
      <c r="D66" s="1"/>
      <c r="E66" s="1"/>
      <c r="F66" s="2"/>
      <c r="G66" s="2"/>
      <c r="H66" s="2"/>
      <c r="J66" s="3"/>
      <c r="K66" s="3"/>
    </row>
    <row r="67" spans="4:11" ht="15">
      <c r="D67" s="1"/>
      <c r="E67" s="1"/>
      <c r="F67" s="2"/>
      <c r="G67" s="2"/>
      <c r="H67" s="2"/>
      <c r="J67" s="3"/>
      <c r="K67" s="3"/>
    </row>
    <row r="68" spans="4:11" ht="15">
      <c r="D68" s="1"/>
      <c r="E68" s="1"/>
      <c r="F68" s="2"/>
      <c r="G68" s="2"/>
      <c r="H68" s="2"/>
      <c r="J68" s="3"/>
      <c r="K68" s="3"/>
    </row>
    <row r="69" spans="4:11" ht="15">
      <c r="D69" s="1"/>
      <c r="E69" s="1"/>
      <c r="F69" s="2"/>
      <c r="G69" s="2"/>
      <c r="H69" s="2"/>
      <c r="J69" s="3"/>
      <c r="K69" s="3"/>
    </row>
    <row r="70" spans="4:11" ht="15">
      <c r="D70" s="1"/>
      <c r="E70" s="1"/>
      <c r="F70" s="2"/>
      <c r="G70" s="2"/>
      <c r="H70" s="2"/>
      <c r="J70" s="3"/>
      <c r="K70" s="3"/>
    </row>
    <row r="71" spans="4:11" ht="15">
      <c r="D71" s="1"/>
      <c r="E71" s="1"/>
      <c r="F71" s="2"/>
      <c r="G71" s="2"/>
      <c r="H71" s="2"/>
      <c r="J71" s="3"/>
      <c r="K71" s="3"/>
    </row>
    <row r="72" spans="4:11" ht="15">
      <c r="D72" s="1"/>
      <c r="E72" s="1"/>
      <c r="F72" s="2"/>
      <c r="G72" s="2"/>
      <c r="H72" s="2"/>
      <c r="J72" s="3"/>
      <c r="K72" s="3"/>
    </row>
    <row r="73" spans="4:11" ht="15">
      <c r="D73" s="1"/>
      <c r="E73" s="1"/>
      <c r="F73" s="2"/>
      <c r="G73" s="2"/>
      <c r="H73" s="2"/>
      <c r="J73" s="3"/>
      <c r="K73" s="3"/>
    </row>
    <row r="74" spans="4:11" ht="15">
      <c r="D74" s="1"/>
      <c r="E74" s="1"/>
      <c r="F74" s="2"/>
      <c r="G74" s="2"/>
      <c r="H74" s="2"/>
      <c r="J74" s="3"/>
      <c r="K74" s="3"/>
    </row>
    <row r="75" spans="4:11" ht="15">
      <c r="D75" s="1"/>
      <c r="E75" s="1"/>
      <c r="F75" s="2"/>
      <c r="G75" s="2"/>
      <c r="H75" s="2"/>
      <c r="J75" s="3"/>
      <c r="K75" s="3"/>
    </row>
    <row r="76" spans="4:11" ht="15">
      <c r="D76" s="1"/>
      <c r="E76" s="1"/>
      <c r="F76" s="2"/>
      <c r="G76" s="2"/>
      <c r="H76" s="2"/>
      <c r="J76" s="3"/>
      <c r="K76" s="3"/>
    </row>
    <row r="77" spans="4:11" ht="15">
      <c r="D77" s="1"/>
      <c r="E77" s="1"/>
      <c r="F77" s="2"/>
      <c r="G77" s="2"/>
      <c r="H77" s="2"/>
      <c r="J77" s="3"/>
      <c r="K77" s="3"/>
    </row>
    <row r="78" spans="4:11" ht="15">
      <c r="D78" s="1"/>
      <c r="E78" s="1"/>
      <c r="F78" s="2"/>
      <c r="G78" s="2"/>
      <c r="H78" s="2"/>
      <c r="J78" s="3"/>
      <c r="K78" s="3"/>
    </row>
    <row r="79" spans="4:11" ht="15">
      <c r="D79" s="1"/>
      <c r="E79" s="1"/>
      <c r="F79" s="2"/>
      <c r="G79" s="2"/>
      <c r="H79" s="2"/>
      <c r="J79" s="3"/>
      <c r="K79" s="3"/>
    </row>
    <row r="80" spans="4:11" ht="15">
      <c r="D80" s="1"/>
      <c r="E80" s="1"/>
      <c r="F80" s="2"/>
      <c r="G80" s="2"/>
      <c r="H80" s="2"/>
      <c r="J80" s="3"/>
      <c r="K80" s="3"/>
    </row>
    <row r="81" spans="4:11" ht="15">
      <c r="D81" s="1"/>
      <c r="E81" s="1"/>
      <c r="F81" s="2"/>
      <c r="G81" s="2"/>
      <c r="H81" s="2"/>
      <c r="J81" s="3"/>
      <c r="K81" s="3"/>
    </row>
    <row r="82" spans="4:11" ht="15">
      <c r="D82" s="1"/>
      <c r="E82" s="1"/>
      <c r="F82" s="2"/>
      <c r="G82" s="2"/>
      <c r="H82" s="2"/>
      <c r="J82" s="3"/>
      <c r="K82" s="3"/>
    </row>
    <row r="83" spans="4:11" ht="15">
      <c r="D83" s="1"/>
      <c r="E83" s="1"/>
      <c r="F83" s="2"/>
      <c r="G83" s="2"/>
      <c r="H83" s="2"/>
      <c r="J83" s="3"/>
      <c r="K83" s="3"/>
    </row>
    <row r="84" spans="4:11" ht="15">
      <c r="D84" s="1"/>
      <c r="E84" s="1"/>
      <c r="F84" s="2"/>
      <c r="G84" s="2"/>
      <c r="H84" s="2"/>
      <c r="J84" s="3"/>
      <c r="K84" s="3"/>
    </row>
    <row r="85" spans="4:11" ht="15">
      <c r="D85" s="1"/>
      <c r="E85" s="1"/>
      <c r="F85" s="2"/>
      <c r="G85" s="2"/>
      <c r="H85" s="2"/>
      <c r="J85" s="3"/>
      <c r="K85" s="3"/>
    </row>
    <row r="86" spans="4:11" ht="15">
      <c r="D86" s="1"/>
      <c r="E86" s="1"/>
      <c r="F86" s="2"/>
      <c r="G86" s="2"/>
      <c r="H86" s="2"/>
      <c r="J86" s="3"/>
      <c r="K86" s="3"/>
    </row>
    <row r="87" spans="4:11" ht="15">
      <c r="D87" s="1"/>
      <c r="E87" s="1"/>
      <c r="F87" s="2"/>
      <c r="G87" s="2"/>
      <c r="H87" s="2"/>
      <c r="J87" s="3"/>
      <c r="K87" s="3"/>
    </row>
    <row r="88" spans="4:11" ht="15">
      <c r="D88" s="1"/>
      <c r="E88" s="1"/>
      <c r="F88" s="2"/>
      <c r="G88" s="2"/>
      <c r="H88" s="2"/>
      <c r="J88" s="3"/>
      <c r="K88" s="3"/>
    </row>
    <row r="89" spans="4:11" ht="15">
      <c r="D89" s="1"/>
      <c r="E89" s="1"/>
      <c r="F89" s="2"/>
      <c r="G89" s="2"/>
      <c r="H89" s="2"/>
      <c r="J89" s="3"/>
      <c r="K89" s="3"/>
    </row>
    <row r="90" spans="4:11" ht="15">
      <c r="D90" s="1"/>
      <c r="E90" s="1"/>
      <c r="F90" s="2"/>
      <c r="G90" s="2"/>
      <c r="H90" s="2"/>
      <c r="J90" s="3"/>
      <c r="K90" s="3"/>
    </row>
    <row r="91" spans="4:11" ht="15">
      <c r="D91" s="1"/>
      <c r="E91" s="1"/>
      <c r="F91" s="2"/>
      <c r="G91" s="2"/>
      <c r="H91" s="2"/>
      <c r="J91" s="3"/>
      <c r="K91" s="3"/>
    </row>
    <row r="92" spans="4:11" ht="15">
      <c r="D92" s="1"/>
      <c r="E92" s="1"/>
      <c r="F92" s="2"/>
      <c r="G92" s="2"/>
      <c r="H92" s="2"/>
      <c r="J92" s="3"/>
      <c r="K92" s="3"/>
    </row>
    <row r="93" spans="4:11" ht="15">
      <c r="D93" s="1"/>
      <c r="E93" s="1"/>
      <c r="F93" s="2"/>
      <c r="G93" s="2"/>
      <c r="H93" s="2"/>
      <c r="J93" s="3"/>
      <c r="K93" s="3"/>
    </row>
    <row r="94" spans="4:11" ht="15">
      <c r="D94" s="1"/>
      <c r="E94" s="1"/>
      <c r="F94" s="2"/>
      <c r="G94" s="2"/>
      <c r="H94" s="2"/>
      <c r="J94" s="3"/>
      <c r="K94" s="3"/>
    </row>
    <row r="95" spans="4:11" ht="15">
      <c r="D95" s="1"/>
      <c r="E95" s="1"/>
      <c r="F95" s="2"/>
      <c r="G95" s="2"/>
      <c r="H95" s="2"/>
      <c r="J95" s="3"/>
      <c r="K95" s="3"/>
    </row>
    <row r="96" spans="4:11" ht="15">
      <c r="D96" s="1"/>
      <c r="E96" s="1"/>
      <c r="F96" s="2"/>
      <c r="G96" s="2"/>
      <c r="H96" s="2"/>
      <c r="J96" s="3"/>
      <c r="K96" s="3"/>
    </row>
    <row r="97" spans="4:11" ht="15">
      <c r="D97" s="1"/>
      <c r="E97" s="1"/>
      <c r="F97" s="2"/>
      <c r="G97" s="2"/>
      <c r="H97" s="2"/>
      <c r="J97" s="3"/>
      <c r="K97" s="3"/>
    </row>
    <row r="98" spans="4:11" ht="15">
      <c r="D98" s="1"/>
      <c r="E98" s="1"/>
      <c r="F98" s="2"/>
      <c r="G98" s="2"/>
      <c r="H98" s="2"/>
      <c r="J98" s="3"/>
      <c r="K98" s="3"/>
    </row>
    <row r="99" spans="4:11" ht="15">
      <c r="D99" s="1"/>
      <c r="E99" s="1"/>
      <c r="F99" s="2"/>
      <c r="G99" s="2"/>
      <c r="H99" s="2"/>
      <c r="J99" s="3"/>
      <c r="K99" s="3"/>
    </row>
    <row r="100" spans="4:11" ht="15">
      <c r="D100" s="1"/>
      <c r="E100" s="1"/>
      <c r="F100" s="2"/>
      <c r="G100" s="2"/>
      <c r="H100" s="2"/>
      <c r="J100" s="3"/>
      <c r="K100" s="3"/>
    </row>
    <row r="101" spans="4:11" ht="15">
      <c r="D101" s="1"/>
      <c r="E101" s="1"/>
      <c r="F101" s="2"/>
      <c r="G101" s="2"/>
      <c r="H101" s="2"/>
      <c r="J101" s="3"/>
      <c r="K101" s="3"/>
    </row>
    <row r="102" spans="4:11" ht="15">
      <c r="D102" s="1"/>
      <c r="E102" s="1"/>
      <c r="F102" s="2"/>
      <c r="G102" s="2"/>
      <c r="H102" s="2"/>
      <c r="J102" s="3"/>
      <c r="K102" s="3"/>
    </row>
    <row r="103" spans="4:11" ht="15">
      <c r="D103" s="1"/>
      <c r="E103" s="1"/>
      <c r="F103" s="2"/>
      <c r="G103" s="2"/>
      <c r="H103" s="2"/>
      <c r="J103" s="3"/>
      <c r="K103" s="3"/>
    </row>
    <row r="104" spans="4:11" ht="15">
      <c r="D104" s="1"/>
      <c r="E104" s="1"/>
      <c r="F104" s="2"/>
      <c r="G104" s="2"/>
      <c r="H104" s="2"/>
      <c r="J104" s="3"/>
      <c r="K104" s="3"/>
    </row>
    <row r="105" spans="4:11" ht="15">
      <c r="D105" s="1"/>
      <c r="E105" s="1"/>
      <c r="F105" s="2"/>
      <c r="G105" s="2"/>
      <c r="H105" s="2"/>
      <c r="J105" s="3"/>
      <c r="K105" s="3"/>
    </row>
    <row r="106" spans="4:11" ht="15">
      <c r="D106" s="1"/>
      <c r="E106" s="1"/>
      <c r="F106" s="2"/>
      <c r="G106" s="2"/>
      <c r="H106" s="2"/>
      <c r="J106" s="3"/>
      <c r="K106" s="3"/>
    </row>
    <row r="107" spans="4:11" ht="15">
      <c r="D107" s="1"/>
      <c r="E107" s="1"/>
      <c r="F107" s="2"/>
      <c r="G107" s="2"/>
      <c r="H107" s="2"/>
      <c r="J107" s="3"/>
      <c r="K107" s="3"/>
    </row>
    <row r="108" spans="4:11" ht="15">
      <c r="D108" s="1"/>
      <c r="E108" s="1"/>
      <c r="F108" s="2"/>
      <c r="G108" s="2"/>
      <c r="H108" s="2"/>
      <c r="J108" s="3"/>
      <c r="K108" s="3"/>
    </row>
    <row r="109" spans="4:11" ht="15">
      <c r="D109" s="1"/>
      <c r="E109" s="1"/>
      <c r="F109" s="2"/>
      <c r="G109" s="2"/>
      <c r="H109" s="2"/>
      <c r="J109" s="3"/>
      <c r="K109" s="3"/>
    </row>
    <row r="110" spans="4:11" ht="15">
      <c r="D110" s="1"/>
      <c r="E110" s="1"/>
      <c r="F110" s="2"/>
      <c r="G110" s="2"/>
      <c r="H110" s="2"/>
      <c r="J110" s="3"/>
      <c r="K110" s="3"/>
    </row>
    <row r="111" spans="4:11" ht="15">
      <c r="D111" s="1"/>
      <c r="E111" s="1"/>
      <c r="F111" s="2"/>
      <c r="G111" s="2"/>
      <c r="H111" s="2"/>
      <c r="J111" s="3"/>
      <c r="K111" s="3"/>
    </row>
    <row r="112" spans="4:11" ht="15">
      <c r="D112" s="1"/>
      <c r="E112" s="1"/>
      <c r="F112" s="2"/>
      <c r="G112" s="2"/>
      <c r="H112" s="2"/>
      <c r="J112" s="3"/>
      <c r="K112" s="3"/>
    </row>
    <row r="113" spans="4:11" ht="15">
      <c r="D113" s="1"/>
      <c r="E113" s="1"/>
      <c r="F113" s="2"/>
      <c r="G113" s="2"/>
      <c r="H113" s="2"/>
      <c r="J113" s="3"/>
      <c r="K113" s="3"/>
    </row>
    <row r="114" spans="4:11" ht="15">
      <c r="D114" s="1"/>
      <c r="E114" s="1"/>
      <c r="F114" s="2"/>
      <c r="G114" s="2"/>
      <c r="H114" s="2"/>
      <c r="J114" s="3"/>
      <c r="K114" s="3"/>
    </row>
    <row r="115" spans="4:11" ht="15">
      <c r="D115" s="1"/>
      <c r="E115" s="1"/>
      <c r="F115" s="2"/>
      <c r="G115" s="2"/>
      <c r="H115" s="2"/>
      <c r="J115" s="3"/>
      <c r="K115" s="3"/>
    </row>
    <row r="116" spans="4:11" ht="15">
      <c r="D116" s="1"/>
      <c r="E116" s="1"/>
      <c r="F116" s="2"/>
      <c r="G116" s="2"/>
      <c r="H116" s="2"/>
      <c r="J116" s="3"/>
      <c r="K116" s="3"/>
    </row>
    <row r="117" spans="4:11" ht="15">
      <c r="D117" s="1"/>
      <c r="E117" s="1"/>
      <c r="F117" s="2"/>
      <c r="G117" s="2"/>
      <c r="H117" s="2"/>
      <c r="J117" s="3"/>
      <c r="K117" s="3"/>
    </row>
    <row r="118" spans="4:11" ht="15">
      <c r="D118" s="1"/>
      <c r="E118" s="1"/>
      <c r="F118" s="2"/>
      <c r="G118" s="2"/>
      <c r="H118" s="2"/>
      <c r="J118" s="3"/>
      <c r="K118" s="3"/>
    </row>
    <row r="119" spans="4:11" ht="15">
      <c r="D119" s="1"/>
      <c r="E119" s="1"/>
      <c r="F119" s="2"/>
      <c r="G119" s="2"/>
      <c r="H119" s="2"/>
      <c r="J119" s="3"/>
      <c r="K119" s="3"/>
    </row>
    <row r="120" spans="4:11" ht="15">
      <c r="D120" s="1"/>
      <c r="E120" s="1"/>
      <c r="F120" s="2"/>
      <c r="G120" s="2"/>
      <c r="H120" s="2"/>
      <c r="J120" s="3"/>
      <c r="K120" s="3"/>
    </row>
    <row r="121" spans="4:11" ht="15">
      <c r="D121" s="1"/>
      <c r="E121" s="1"/>
      <c r="F121" s="2"/>
      <c r="G121" s="2"/>
      <c r="H121" s="2"/>
      <c r="J121" s="3"/>
      <c r="K121" s="3"/>
    </row>
    <row r="122" spans="4:11" ht="15">
      <c r="D122" s="1"/>
      <c r="E122" s="1"/>
      <c r="F122" s="2"/>
      <c r="G122" s="2"/>
      <c r="H122" s="2"/>
      <c r="J122" s="3"/>
      <c r="K122" s="3"/>
    </row>
    <row r="123" spans="4:11" ht="15">
      <c r="D123" s="1"/>
      <c r="E123" s="1"/>
      <c r="F123" s="2"/>
      <c r="G123" s="2"/>
      <c r="H123" s="2"/>
      <c r="J123" s="3"/>
      <c r="K123" s="3"/>
    </row>
    <row r="124" spans="4:11" ht="15">
      <c r="D124" s="1"/>
      <c r="E124" s="1"/>
      <c r="F124" s="2"/>
      <c r="G124" s="2"/>
      <c r="H124" s="2"/>
      <c r="J124" s="3"/>
      <c r="K124" s="3"/>
    </row>
    <row r="125" spans="4:11" ht="15">
      <c r="D125" s="1"/>
      <c r="E125" s="1"/>
      <c r="F125" s="2"/>
      <c r="G125" s="2"/>
      <c r="H125" s="2"/>
      <c r="J125" s="3"/>
      <c r="K125" s="3"/>
    </row>
    <row r="126" spans="4:11" ht="15">
      <c r="D126" s="1"/>
      <c r="E126" s="1"/>
      <c r="F126" s="2"/>
      <c r="G126" s="2"/>
      <c r="H126" s="2"/>
      <c r="J126" s="3"/>
      <c r="K126" s="3"/>
    </row>
    <row r="127" spans="4:11" ht="15">
      <c r="D127" s="1"/>
      <c r="E127" s="1"/>
      <c r="F127" s="2"/>
      <c r="G127" s="2"/>
      <c r="H127" s="2"/>
      <c r="J127" s="3"/>
      <c r="K127" s="3"/>
    </row>
    <row r="128" spans="4:11" ht="15">
      <c r="D128" s="1"/>
      <c r="E128" s="1"/>
      <c r="F128" s="2"/>
      <c r="G128" s="2"/>
      <c r="H128" s="2"/>
      <c r="J128" s="3"/>
      <c r="K128" s="3"/>
    </row>
    <row r="129" spans="4:11" ht="15">
      <c r="D129" s="1"/>
      <c r="E129" s="1"/>
      <c r="F129" s="2"/>
      <c r="G129" s="2"/>
      <c r="H129" s="2"/>
      <c r="J129" s="3"/>
      <c r="K129" s="3"/>
    </row>
    <row r="130" spans="4:11" ht="15">
      <c r="D130" s="1"/>
      <c r="E130" s="1"/>
      <c r="F130" s="2"/>
      <c r="G130" s="2"/>
      <c r="H130" s="2"/>
      <c r="J130" s="3"/>
      <c r="K130" s="3"/>
    </row>
    <row r="131" spans="4:11" ht="15">
      <c r="D131" s="1"/>
      <c r="E131" s="1"/>
      <c r="F131" s="2"/>
      <c r="G131" s="2"/>
      <c r="H131" s="2"/>
      <c r="J131" s="3"/>
      <c r="K131" s="3"/>
    </row>
    <row r="132" spans="4:11" ht="15">
      <c r="D132" s="1"/>
      <c r="E132" s="1"/>
      <c r="F132" s="2"/>
      <c r="G132" s="2"/>
      <c r="H132" s="2"/>
      <c r="J132" s="3"/>
      <c r="K132" s="3"/>
    </row>
    <row r="133" spans="4:11" ht="15">
      <c r="D133" s="1"/>
      <c r="E133" s="1"/>
      <c r="F133" s="2"/>
      <c r="G133" s="2"/>
      <c r="H133" s="2"/>
      <c r="J133" s="3"/>
      <c r="K133" s="3"/>
    </row>
    <row r="134" spans="4:11" ht="15">
      <c r="D134" s="1"/>
      <c r="E134" s="1"/>
      <c r="F134" s="2"/>
      <c r="G134" s="2"/>
      <c r="H134" s="2"/>
      <c r="J134" s="3"/>
      <c r="K134" s="3"/>
    </row>
    <row r="135" spans="4:11" ht="15">
      <c r="D135" s="1"/>
      <c r="E135" s="1"/>
      <c r="F135" s="2"/>
      <c r="G135" s="2"/>
      <c r="H135" s="2"/>
      <c r="J135" s="3"/>
      <c r="K135" s="3"/>
    </row>
    <row r="136" spans="4:11" ht="15">
      <c r="D136" s="1"/>
      <c r="E136" s="1"/>
      <c r="F136" s="2"/>
      <c r="G136" s="2"/>
      <c r="H136" s="2"/>
      <c r="J136" s="3"/>
      <c r="K136" s="3"/>
    </row>
    <row r="137" spans="4:11" ht="15">
      <c r="D137" s="1"/>
      <c r="E137" s="1"/>
      <c r="F137" s="2"/>
      <c r="G137" s="2"/>
      <c r="H137" s="2"/>
      <c r="J137" s="3"/>
      <c r="K137" s="3"/>
    </row>
    <row r="138" spans="4:11" ht="15">
      <c r="D138" s="1"/>
      <c r="E138" s="1"/>
      <c r="F138" s="2"/>
      <c r="G138" s="2"/>
      <c r="H138" s="2"/>
      <c r="J138" s="3"/>
      <c r="K138" s="3"/>
    </row>
    <row r="139" spans="4:11" ht="15">
      <c r="D139" s="1"/>
      <c r="E139" s="1"/>
      <c r="F139" s="2"/>
      <c r="G139" s="2"/>
      <c r="H139" s="2"/>
      <c r="J139" s="3"/>
      <c r="K139" s="3"/>
    </row>
    <row r="140" spans="4:11" ht="15">
      <c r="D140" s="1"/>
      <c r="E140" s="1"/>
      <c r="F140" s="2"/>
      <c r="G140" s="2"/>
      <c r="H140" s="2"/>
      <c r="J140" s="3"/>
      <c r="K140" s="3"/>
    </row>
    <row r="141" spans="4:11" ht="15">
      <c r="D141" s="1"/>
      <c r="E141" s="1"/>
      <c r="F141" s="2"/>
      <c r="G141" s="2"/>
      <c r="H141" s="2"/>
      <c r="J141" s="3"/>
      <c r="K141" s="3"/>
    </row>
    <row r="142" spans="4:11" ht="15">
      <c r="D142" s="1"/>
      <c r="E142" s="1"/>
      <c r="F142" s="2"/>
      <c r="G142" s="2"/>
      <c r="H142" s="2"/>
      <c r="J142" s="3"/>
      <c r="K142" s="3"/>
    </row>
    <row r="143" spans="4:11" ht="15">
      <c r="D143" s="1"/>
      <c r="E143" s="1"/>
      <c r="F143" s="2"/>
      <c r="G143" s="2"/>
      <c r="H143" s="2"/>
      <c r="J143" s="3"/>
      <c r="K143" s="3"/>
    </row>
    <row r="144" spans="4:11" ht="15">
      <c r="D144" s="1"/>
      <c r="E144" s="1"/>
      <c r="F144" s="2"/>
      <c r="G144" s="2"/>
      <c r="H144" s="2"/>
      <c r="J144" s="3"/>
      <c r="K144" s="3"/>
    </row>
    <row r="145" spans="4:11" ht="15">
      <c r="D145" s="1"/>
      <c r="E145" s="1"/>
      <c r="F145" s="2"/>
      <c r="G145" s="2"/>
      <c r="H145" s="2"/>
      <c r="J145" s="3"/>
      <c r="K145" s="3"/>
    </row>
    <row r="146" spans="4:11" ht="15">
      <c r="D146" s="1"/>
      <c r="E146" s="1"/>
      <c r="F146" s="2"/>
      <c r="G146" s="2"/>
      <c r="H146" s="2"/>
      <c r="J146" s="3"/>
      <c r="K146" s="3"/>
    </row>
    <row r="147" spans="4:11" ht="15">
      <c r="D147" s="1"/>
      <c r="E147" s="1"/>
      <c r="F147" s="2"/>
      <c r="G147" s="2"/>
      <c r="H147" s="2"/>
      <c r="J147" s="3"/>
      <c r="K147" s="3"/>
    </row>
    <row r="148" spans="4:11" ht="15">
      <c r="D148" s="1"/>
      <c r="E148" s="1"/>
      <c r="F148" s="2"/>
      <c r="G148" s="2"/>
      <c r="H148" s="2"/>
      <c r="J148" s="3"/>
      <c r="K148" s="3"/>
    </row>
    <row r="149" spans="4:11" ht="15">
      <c r="D149" s="1"/>
      <c r="E149" s="1"/>
      <c r="F149" s="2"/>
      <c r="G149" s="2"/>
      <c r="H149" s="2"/>
      <c r="J149" s="3"/>
      <c r="K149" s="3"/>
    </row>
    <row r="150" spans="4:11" ht="15">
      <c r="D150" s="1"/>
      <c r="E150" s="1"/>
      <c r="F150" s="2"/>
      <c r="G150" s="2"/>
      <c r="H150" s="2"/>
      <c r="J150" s="3"/>
      <c r="K150" s="3"/>
    </row>
    <row r="151" spans="4:11" ht="15">
      <c r="D151" s="1"/>
      <c r="E151" s="1"/>
      <c r="F151" s="2"/>
      <c r="G151" s="2"/>
      <c r="H151" s="2"/>
      <c r="J151" s="3"/>
      <c r="K151" s="3"/>
    </row>
    <row r="152" spans="4:11" ht="15">
      <c r="D152" s="1"/>
      <c r="E152" s="1"/>
      <c r="F152" s="2"/>
      <c r="G152" s="2"/>
      <c r="H152" s="2"/>
      <c r="J152" s="3"/>
      <c r="K152" s="3"/>
    </row>
    <row r="153" spans="4:11" ht="15">
      <c r="D153" s="1"/>
      <c r="E153" s="1"/>
      <c r="F153" s="2"/>
      <c r="G153" s="2"/>
      <c r="H153" s="2"/>
      <c r="J153" s="3"/>
      <c r="K153" s="3"/>
    </row>
    <row r="154" spans="4:11" ht="15">
      <c r="D154" s="1"/>
      <c r="E154" s="1"/>
      <c r="F154" s="2"/>
      <c r="G154" s="2"/>
      <c r="H154" s="2"/>
      <c r="J154" s="3"/>
      <c r="K154" s="3"/>
    </row>
    <row r="155" spans="4:11" ht="15">
      <c r="D155" s="1"/>
      <c r="E155" s="1"/>
      <c r="F155" s="2"/>
      <c r="G155" s="2"/>
      <c r="H155" s="2"/>
      <c r="J155" s="3"/>
      <c r="K155" s="3"/>
    </row>
    <row r="156" spans="4:11" ht="15">
      <c r="D156" s="1"/>
      <c r="E156" s="1"/>
      <c r="F156" s="2"/>
      <c r="G156" s="2"/>
      <c r="H156" s="2"/>
      <c r="J156" s="3"/>
      <c r="K156" s="3"/>
    </row>
    <row r="157" spans="4:11" ht="15">
      <c r="D157" s="1"/>
      <c r="E157" s="1"/>
      <c r="F157" s="2"/>
      <c r="G157" s="2"/>
      <c r="H157" s="2"/>
      <c r="J157" s="3"/>
      <c r="K157" s="3"/>
    </row>
    <row r="158" spans="4:11" ht="15">
      <c r="D158" s="1"/>
      <c r="E158" s="1"/>
      <c r="F158" s="2"/>
      <c r="G158" s="2"/>
      <c r="H158" s="2"/>
      <c r="J158" s="3"/>
      <c r="K158" s="3"/>
    </row>
    <row r="159" spans="4:11" ht="15">
      <c r="D159" s="1"/>
      <c r="E159" s="1"/>
      <c r="F159" s="2"/>
      <c r="G159" s="2"/>
      <c r="H159" s="2"/>
      <c r="J159" s="3"/>
      <c r="K159" s="3"/>
    </row>
    <row r="160" spans="4:11" ht="15">
      <c r="D160" s="1"/>
      <c r="E160" s="1"/>
      <c r="F160" s="2"/>
      <c r="G160" s="2"/>
      <c r="H160" s="2"/>
      <c r="J160" s="3"/>
      <c r="K160" s="3"/>
    </row>
    <row r="161" spans="4:11" ht="15">
      <c r="D161" s="1"/>
      <c r="E161" s="1"/>
      <c r="F161" s="2"/>
      <c r="G161" s="2"/>
      <c r="H161" s="2"/>
      <c r="J161" s="3"/>
      <c r="K161" s="3"/>
    </row>
    <row r="162" spans="4:11" ht="15">
      <c r="D162" s="1"/>
      <c r="E162" s="1"/>
      <c r="F162" s="2"/>
      <c r="G162" s="2"/>
      <c r="H162" s="2"/>
      <c r="J162" s="3"/>
      <c r="K162" s="3"/>
    </row>
    <row r="163" spans="4:11" ht="15">
      <c r="D163" s="1"/>
      <c r="E163" s="1"/>
      <c r="F163" s="2"/>
      <c r="G163" s="2"/>
      <c r="H163" s="2"/>
      <c r="J163" s="3"/>
      <c r="K163" s="3"/>
    </row>
    <row r="164" spans="4:11" ht="15">
      <c r="D164" s="1"/>
      <c r="E164" s="1"/>
      <c r="F164" s="2"/>
      <c r="G164" s="2"/>
      <c r="H164" s="2"/>
      <c r="J164" s="3"/>
      <c r="K164" s="3"/>
    </row>
    <row r="165" spans="4:11" ht="15">
      <c r="D165" s="1"/>
      <c r="E165" s="1"/>
      <c r="F165" s="2"/>
      <c r="G165" s="2"/>
      <c r="H165" s="2"/>
      <c r="J165" s="3"/>
      <c r="K165" s="3"/>
    </row>
    <row r="166" spans="4:11" ht="15">
      <c r="D166" s="1"/>
      <c r="E166" s="1"/>
      <c r="F166" s="2"/>
      <c r="G166" s="2"/>
      <c r="H166" s="2"/>
      <c r="J166" s="3"/>
      <c r="K166" s="3"/>
    </row>
    <row r="167" spans="4:11" ht="15">
      <c r="D167" s="1"/>
      <c r="E167" s="1"/>
      <c r="F167" s="2"/>
      <c r="G167" s="2"/>
      <c r="H167" s="2"/>
      <c r="J167" s="3"/>
      <c r="K167" s="3"/>
    </row>
    <row r="168" spans="4:11" ht="15">
      <c r="D168" s="1"/>
      <c r="E168" s="1"/>
      <c r="F168" s="2"/>
      <c r="G168" s="2"/>
      <c r="H168" s="2"/>
      <c r="J168" s="3"/>
      <c r="K168" s="3"/>
    </row>
    <row r="169" spans="4:11" ht="15">
      <c r="D169" s="1"/>
      <c r="E169" s="1"/>
      <c r="F169" s="2"/>
      <c r="G169" s="2"/>
      <c r="H169" s="2"/>
      <c r="J169" s="3"/>
      <c r="K169" s="3"/>
    </row>
    <row r="170" spans="4:11" ht="15">
      <c r="D170" s="1"/>
      <c r="E170" s="1"/>
      <c r="F170" s="2"/>
      <c r="G170" s="2"/>
      <c r="H170" s="2"/>
      <c r="J170" s="3"/>
      <c r="K170" s="3"/>
    </row>
    <row r="171" spans="4:11" ht="15">
      <c r="D171" s="1"/>
      <c r="E171" s="1"/>
      <c r="F171" s="2"/>
      <c r="G171" s="2"/>
      <c r="H171" s="2"/>
      <c r="J171" s="3"/>
      <c r="K171" s="3"/>
    </row>
    <row r="172" spans="4:11" ht="15">
      <c r="D172" s="1"/>
      <c r="E172" s="1"/>
      <c r="F172" s="2"/>
      <c r="G172" s="2"/>
      <c r="H172" s="2"/>
      <c r="J172" s="3"/>
      <c r="K172" s="3"/>
    </row>
    <row r="173" spans="4:11" ht="15">
      <c r="D173" s="1"/>
      <c r="E173" s="1"/>
      <c r="F173" s="2"/>
      <c r="G173" s="2"/>
      <c r="H173" s="2"/>
      <c r="J173" s="3"/>
      <c r="K173" s="3"/>
    </row>
    <row r="174" spans="4:11" ht="15">
      <c r="D174" s="1"/>
      <c r="E174" s="1"/>
      <c r="F174" s="2"/>
      <c r="G174" s="2"/>
      <c r="H174" s="2"/>
      <c r="J174" s="3"/>
      <c r="K174" s="3"/>
    </row>
    <row r="175" spans="4:11" ht="15">
      <c r="D175" s="1"/>
      <c r="E175" s="1"/>
      <c r="F175" s="2"/>
      <c r="G175" s="2"/>
      <c r="H175" s="2"/>
      <c r="J175" s="3"/>
      <c r="K175" s="3"/>
    </row>
    <row r="176" spans="4:11" ht="15">
      <c r="D176" s="1"/>
      <c r="E176" s="1"/>
      <c r="F176" s="2"/>
      <c r="G176" s="2"/>
      <c r="H176" s="2"/>
      <c r="J176" s="3"/>
      <c r="K176" s="3"/>
    </row>
    <row r="177" spans="4:11" ht="15">
      <c r="D177" s="1"/>
      <c r="E177" s="1"/>
      <c r="F177" s="2"/>
      <c r="G177" s="2"/>
      <c r="H177" s="2"/>
      <c r="J177" s="3"/>
      <c r="K177" s="3"/>
    </row>
    <row r="178" spans="4:11" ht="15">
      <c r="D178" s="1"/>
      <c r="E178" s="1"/>
      <c r="F178" s="2"/>
      <c r="G178" s="2"/>
      <c r="H178" s="2"/>
      <c r="J178" s="3"/>
      <c r="K178" s="3"/>
    </row>
    <row r="179" spans="4:11" ht="15">
      <c r="D179" s="1"/>
      <c r="E179" s="1"/>
      <c r="F179" s="2"/>
      <c r="G179" s="2"/>
      <c r="H179" s="2"/>
      <c r="J179" s="3"/>
      <c r="K179" s="3"/>
    </row>
    <row r="180" spans="4:11" ht="15">
      <c r="D180" s="1"/>
      <c r="E180" s="1"/>
      <c r="F180" s="2"/>
      <c r="G180" s="2"/>
      <c r="H180" s="2"/>
      <c r="J180" s="3"/>
      <c r="K180" s="3"/>
    </row>
    <row r="181" spans="4:11" ht="15">
      <c r="D181" s="1"/>
      <c r="E181" s="1"/>
      <c r="F181" s="2"/>
      <c r="G181" s="2"/>
      <c r="H181" s="2"/>
      <c r="J181" s="3"/>
      <c r="K181" s="3"/>
    </row>
    <row r="182" spans="4:11" ht="15">
      <c r="D182" s="1"/>
      <c r="E182" s="1"/>
      <c r="F182" s="2"/>
      <c r="G182" s="2"/>
      <c r="H182" s="2"/>
      <c r="J182" s="3"/>
      <c r="K182" s="3"/>
    </row>
    <row r="183" spans="4:11" ht="15">
      <c r="D183" s="1"/>
      <c r="E183" s="1"/>
      <c r="F183" s="2"/>
      <c r="G183" s="2"/>
      <c r="H183" s="2"/>
      <c r="J183" s="3"/>
      <c r="K183" s="3"/>
    </row>
    <row r="184" spans="4:11" ht="15">
      <c r="D184" s="1"/>
      <c r="E184" s="1"/>
      <c r="F184" s="2"/>
      <c r="G184" s="2"/>
      <c r="H184" s="2"/>
      <c r="J184" s="3"/>
      <c r="K184" s="3"/>
    </row>
    <row r="185" spans="4:11" ht="15">
      <c r="D185" s="1"/>
      <c r="E185" s="1"/>
      <c r="F185" s="2"/>
      <c r="G185" s="2"/>
      <c r="H185" s="2"/>
      <c r="J185" s="3"/>
      <c r="K185" s="3"/>
    </row>
    <row r="186" spans="4:11" ht="15">
      <c r="D186" s="1"/>
      <c r="E186" s="1"/>
      <c r="F186" s="2"/>
      <c r="G186" s="2"/>
      <c r="H186" s="2"/>
      <c r="J186" s="3"/>
      <c r="K186" s="3"/>
    </row>
    <row r="187" spans="4:11" ht="15">
      <c r="D187" s="1"/>
      <c r="E187" s="1"/>
      <c r="F187" s="2"/>
      <c r="G187" s="2"/>
      <c r="H187" s="2"/>
      <c r="J187" s="3"/>
      <c r="K187" s="3"/>
    </row>
    <row r="188" spans="4:11" ht="15">
      <c r="D188" s="1"/>
      <c r="E188" s="1"/>
      <c r="F188" s="2"/>
      <c r="G188" s="2"/>
      <c r="H188" s="2"/>
      <c r="J188" s="3"/>
      <c r="K188" s="3"/>
    </row>
    <row r="189" spans="4:11" ht="15">
      <c r="D189" s="1"/>
      <c r="E189" s="1"/>
      <c r="F189" s="2"/>
      <c r="G189" s="2"/>
      <c r="H189" s="2"/>
      <c r="J189" s="3"/>
      <c r="K189" s="3"/>
    </row>
    <row r="190" spans="4:11" ht="15">
      <c r="D190" s="1"/>
      <c r="E190" s="1"/>
      <c r="F190" s="2"/>
      <c r="G190" s="2"/>
      <c r="H190" s="2"/>
      <c r="J190" s="3"/>
      <c r="K190" s="3"/>
    </row>
    <row r="191" spans="4:11" ht="15">
      <c r="D191" s="1"/>
      <c r="E191" s="1"/>
      <c r="F191" s="2"/>
      <c r="G191" s="2"/>
      <c r="H191" s="2"/>
      <c r="J191" s="3"/>
      <c r="K191" s="3"/>
    </row>
    <row r="192" spans="4:11" ht="15">
      <c r="D192" s="1"/>
      <c r="E192" s="1"/>
      <c r="F192" s="2"/>
      <c r="G192" s="2"/>
      <c r="H192" s="2"/>
      <c r="J192" s="3"/>
      <c r="K192" s="3"/>
    </row>
    <row r="193" spans="4:11" ht="15">
      <c r="D193" s="1"/>
      <c r="E193" s="1"/>
      <c r="F193" s="2"/>
      <c r="G193" s="2"/>
      <c r="H193" s="2"/>
      <c r="J193" s="3"/>
      <c r="K193" s="3"/>
    </row>
    <row r="194" spans="4:11" ht="15">
      <c r="D194" s="1"/>
      <c r="E194" s="1"/>
      <c r="F194" s="2"/>
      <c r="G194" s="2"/>
      <c r="H194" s="2"/>
      <c r="J194" s="3"/>
      <c r="K194" s="3"/>
    </row>
    <row r="195" spans="4:11" ht="15">
      <c r="D195" s="1"/>
      <c r="E195" s="1"/>
      <c r="F195" s="2"/>
      <c r="G195" s="2"/>
      <c r="H195" s="2"/>
      <c r="J195" s="3"/>
      <c r="K195" s="3"/>
    </row>
    <row r="196" spans="4:11" ht="15">
      <c r="D196" s="1"/>
      <c r="E196" s="1"/>
      <c r="F196" s="2"/>
      <c r="G196" s="2"/>
      <c r="H196" s="2"/>
      <c r="J196" s="3"/>
      <c r="K196" s="3"/>
    </row>
    <row r="197" spans="4:11" ht="15">
      <c r="D197" s="1"/>
      <c r="E197" s="1"/>
      <c r="F197" s="2"/>
      <c r="G197" s="2"/>
      <c r="H197" s="2"/>
      <c r="J197" s="3"/>
      <c r="K197" s="3"/>
    </row>
    <row r="198" spans="4:11" ht="15">
      <c r="D198" s="1"/>
      <c r="E198" s="1"/>
      <c r="F198" s="2"/>
      <c r="G198" s="2"/>
      <c r="H198" s="2"/>
      <c r="J198" s="3"/>
      <c r="K198" s="3"/>
    </row>
    <row r="199" spans="4:11" ht="15">
      <c r="D199" s="1"/>
      <c r="E199" s="1"/>
      <c r="F199" s="2"/>
      <c r="G199" s="2"/>
      <c r="H199" s="2"/>
      <c r="J199" s="3"/>
      <c r="K199" s="3"/>
    </row>
    <row r="200" spans="4:11" ht="15">
      <c r="D200" s="1"/>
      <c r="E200" s="1"/>
      <c r="F200" s="2"/>
      <c r="G200" s="2"/>
      <c r="H200" s="2"/>
      <c r="J200" s="3"/>
      <c r="K200" s="3"/>
    </row>
    <row r="201" spans="4:11" ht="15">
      <c r="D201" s="1"/>
      <c r="E201" s="1"/>
      <c r="F201" s="2"/>
      <c r="G201" s="2"/>
      <c r="H201" s="2"/>
      <c r="J201" s="3"/>
      <c r="K201" s="3"/>
    </row>
    <row r="202" spans="4:11" ht="15">
      <c r="D202" s="1"/>
      <c r="E202" s="1"/>
      <c r="F202" s="2"/>
      <c r="G202" s="2"/>
      <c r="H202" s="2"/>
      <c r="J202" s="3"/>
      <c r="K202" s="3"/>
    </row>
    <row r="203" spans="4:11" ht="15">
      <c r="D203" s="1"/>
      <c r="E203" s="1"/>
      <c r="F203" s="2"/>
      <c r="G203" s="2"/>
      <c r="H203" s="2"/>
      <c r="J203" s="3"/>
      <c r="K203" s="3"/>
    </row>
    <row r="204" spans="4:11" ht="15">
      <c r="D204" s="1"/>
      <c r="E204" s="1"/>
      <c r="F204" s="2"/>
      <c r="G204" s="2"/>
      <c r="H204" s="2"/>
      <c r="J204" s="3"/>
      <c r="K204" s="3"/>
    </row>
    <row r="205" spans="4:11" ht="15">
      <c r="D205" s="1"/>
      <c r="E205" s="1"/>
      <c r="F205" s="2"/>
      <c r="G205" s="2"/>
      <c r="H205" s="2"/>
      <c r="J205" s="3"/>
      <c r="K205" s="3"/>
    </row>
    <row r="206" spans="4:11" ht="15">
      <c r="D206" s="1"/>
      <c r="E206" s="1"/>
      <c r="F206" s="2"/>
      <c r="G206" s="2"/>
      <c r="H206" s="2"/>
      <c r="J206" s="3"/>
      <c r="K206" s="3"/>
    </row>
    <row r="207" spans="4:11" ht="15">
      <c r="D207" s="1"/>
      <c r="E207" s="1"/>
      <c r="F207" s="2"/>
      <c r="G207" s="2"/>
      <c r="H207" s="2"/>
      <c r="J207" s="3"/>
      <c r="K207" s="3"/>
    </row>
    <row r="208" spans="4:11" ht="15">
      <c r="D208" s="1"/>
      <c r="E208" s="1"/>
      <c r="F208" s="2"/>
      <c r="G208" s="2"/>
      <c r="H208" s="2"/>
      <c r="J208" s="3"/>
      <c r="K208" s="3"/>
    </row>
    <row r="209" spans="4:11" ht="15">
      <c r="D209" s="1"/>
      <c r="E209" s="1"/>
      <c r="F209" s="2"/>
      <c r="G209" s="2"/>
      <c r="H209" s="2"/>
      <c r="J209" s="3"/>
      <c r="K209" s="3"/>
    </row>
  </sheetData>
  <mergeCells count="10">
    <mergeCell ref="H6:I6"/>
    <mergeCell ref="D2:G2"/>
    <mergeCell ref="B35:C35"/>
    <mergeCell ref="B8:B14"/>
    <mergeCell ref="B7:C7"/>
    <mergeCell ref="B15:B28"/>
    <mergeCell ref="B30:B34"/>
    <mergeCell ref="B29:C29"/>
    <mergeCell ref="G35:H35"/>
    <mergeCell ref="G29:H29"/>
  </mergeCells>
  <printOptions/>
  <pageMargins left="0.75" right="0.75" top="1" bottom="1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10"/>
  <sheetViews>
    <sheetView zoomScale="75" zoomScaleNormal="75" workbookViewId="0" topLeftCell="A1">
      <selection activeCell="S40" sqref="S40"/>
    </sheetView>
  </sheetViews>
  <sheetFormatPr defaultColWidth="9.00390625" defaultRowHeight="13.5"/>
  <cols>
    <col min="1" max="1" width="3.00390625" style="0" customWidth="1"/>
    <col min="3" max="3" width="12.00390625" style="6" customWidth="1"/>
    <col min="4" max="4" width="11.00390625" style="6" customWidth="1"/>
    <col min="5" max="5" width="12.625" style="12" customWidth="1"/>
    <col min="6" max="7" width="12.625" style="16" customWidth="1"/>
    <col min="8" max="8" width="12.625" style="17" customWidth="1"/>
    <col min="20" max="20" width="10.75390625" style="0" bestFit="1" customWidth="1"/>
    <col min="21" max="22" width="9.75390625" style="0" bestFit="1" customWidth="1"/>
  </cols>
  <sheetData>
    <row r="2" ht="15">
      <c r="F2" s="125" t="str">
        <f>CONCATENATE("平均値　 　：　",C6)</f>
        <v>平均値　 　：　7,256</v>
      </c>
    </row>
    <row r="3" spans="3:6" ht="15">
      <c r="C3" s="126" t="str">
        <f>C6</f>
        <v>7,256</v>
      </c>
      <c r="F3" s="125" t="str">
        <f>CONCATENATE("標準偏差　：　",C7)</f>
        <v>標準偏差　：　2,205</v>
      </c>
    </row>
    <row r="4" spans="6:8" ht="15">
      <c r="F4" s="125" t="str">
        <f>CONCATENATE("変動係数　：　",C8)</f>
        <v>変動係数　：　0.304</v>
      </c>
      <c r="G4" s="22"/>
      <c r="H4" s="23">
        <f>'入力計算シート'!$C$4</f>
        <v>0.055</v>
      </c>
    </row>
    <row r="5" spans="3:4" ht="15">
      <c r="C5" s="34" t="s">
        <v>36</v>
      </c>
      <c r="D5" s="34" t="s">
        <v>21</v>
      </c>
    </row>
    <row r="6" spans="2:4" ht="15">
      <c r="B6" s="127" t="s">
        <v>27</v>
      </c>
      <c r="C6" s="9" t="str">
        <f>FIXED('入力計算シート'!I35/1000,0)</f>
        <v>7,256</v>
      </c>
      <c r="D6" s="10">
        <f>LN($C6)-0.5*$D7^2</f>
        <v>8.845419710376389</v>
      </c>
    </row>
    <row r="7" spans="2:4" ht="15">
      <c r="B7" s="127" t="s">
        <v>20</v>
      </c>
      <c r="C7" s="9" t="str">
        <f>FIXED('入力計算シート'!J35/1000,0)</f>
        <v>2,205</v>
      </c>
      <c r="D7" s="10">
        <f>SQRT(LN(1+$C7^2/$C6^2))</f>
        <v>0.29720121607619854</v>
      </c>
    </row>
    <row r="8" spans="2:5" ht="15">
      <c r="B8" s="127" t="s">
        <v>22</v>
      </c>
      <c r="C8" s="11" t="str">
        <f>FIXED($C7/$C6,3)</f>
        <v>0.304</v>
      </c>
      <c r="E8" s="35" t="s">
        <v>35</v>
      </c>
    </row>
    <row r="9" spans="5:8" ht="15">
      <c r="E9" s="21" t="s">
        <v>23</v>
      </c>
      <c r="F9" s="22" t="s">
        <v>24</v>
      </c>
      <c r="G9" s="22" t="s">
        <v>25</v>
      </c>
      <c r="H9" s="22" t="s">
        <v>26</v>
      </c>
    </row>
    <row r="10" spans="3:8" ht="15">
      <c r="C10" s="12">
        <f>$C6+$C7*5</f>
        <v>18281</v>
      </c>
      <c r="D10" s="7">
        <v>1</v>
      </c>
      <c r="E10" s="13">
        <f>$C$10/100*$D10</f>
        <v>182.81</v>
      </c>
      <c r="F10" s="18">
        <f>NORMDIST(LN(E10),$D$6,$D$7,FALSE)</f>
        <v>4.065944208906796E-33</v>
      </c>
      <c r="G10" s="18">
        <f>1-NORMDIST(LN(E10),$D$6,$D$7,TRUE)</f>
        <v>1</v>
      </c>
      <c r="H10" s="18">
        <f>NORMDIST(LN(E10),$D$6,$D$7,TRUE)</f>
        <v>9.810009337775672E-35</v>
      </c>
    </row>
    <row r="11" spans="4:8" ht="15">
      <c r="D11" s="5">
        <v>2</v>
      </c>
      <c r="E11" s="14">
        <f aca="true" t="shared" si="0" ref="E11:E74">$C$10/100*$D11</f>
        <v>365.62</v>
      </c>
      <c r="F11" s="19">
        <f aca="true" t="shared" si="1" ref="F11:F74">NORMDIST(LN(E11),$D$6,$D$7,FALSE)</f>
        <v>6.653855069441416E-22</v>
      </c>
      <c r="G11" s="19">
        <f aca="true" t="shared" si="2" ref="G11:G74">1-NORMDIST(LN(E11),$D$6,$D$7,TRUE)</f>
        <v>1</v>
      </c>
      <c r="H11" s="19">
        <f aca="true" t="shared" si="3" ref="H11:H74">NORMDIST(LN(E11),$D$6,$D$7,TRUE)</f>
        <v>1.9767123548619653E-23</v>
      </c>
    </row>
    <row r="12" spans="4:8" ht="15">
      <c r="D12" s="5">
        <v>3</v>
      </c>
      <c r="E12" s="14">
        <f t="shared" si="0"/>
        <v>548.4300000000001</v>
      </c>
      <c r="F12" s="19">
        <f t="shared" si="1"/>
        <v>1.9395370260732608E-16</v>
      </c>
      <c r="G12" s="19">
        <f t="shared" si="2"/>
        <v>1</v>
      </c>
      <c r="H12" s="19">
        <f t="shared" si="3"/>
        <v>6.6601478011619005E-18</v>
      </c>
    </row>
    <row r="13" spans="4:8" ht="15">
      <c r="D13" s="5">
        <v>4</v>
      </c>
      <c r="E13" s="14">
        <f t="shared" si="0"/>
        <v>731.24</v>
      </c>
      <c r="F13" s="19">
        <f t="shared" si="1"/>
        <v>4.728142901273861E-13</v>
      </c>
      <c r="G13" s="19">
        <f t="shared" si="2"/>
        <v>0.9999999999999818</v>
      </c>
      <c r="H13" s="19">
        <f t="shared" si="3"/>
        <v>1.8247792907662226E-14</v>
      </c>
    </row>
    <row r="14" spans="4:8" ht="15">
      <c r="D14" s="5">
        <v>5</v>
      </c>
      <c r="E14" s="14">
        <f t="shared" si="0"/>
        <v>914.05</v>
      </c>
      <c r="F14" s="19">
        <f t="shared" si="1"/>
        <v>1.0510393423562558E-10</v>
      </c>
      <c r="G14" s="19">
        <f t="shared" si="2"/>
        <v>0.9999999999955138</v>
      </c>
      <c r="H14" s="19">
        <f t="shared" si="3"/>
        <v>4.486166895125551E-12</v>
      </c>
    </row>
    <row r="15" spans="4:8" ht="15">
      <c r="D15" s="5">
        <v>6</v>
      </c>
      <c r="E15" s="14">
        <f t="shared" si="0"/>
        <v>1096.8600000000001</v>
      </c>
      <c r="F15" s="19">
        <f t="shared" si="1"/>
        <v>5.720862859677853E-09</v>
      </c>
      <c r="G15" s="19">
        <f t="shared" si="2"/>
        <v>0.9999999997327603</v>
      </c>
      <c r="H15" s="19">
        <f t="shared" si="3"/>
        <v>2.6723967899567356E-10</v>
      </c>
    </row>
    <row r="16" spans="4:8" ht="15">
      <c r="D16" s="5">
        <v>7</v>
      </c>
      <c r="E16" s="14">
        <f t="shared" si="0"/>
        <v>1279.67</v>
      </c>
      <c r="F16" s="19">
        <f t="shared" si="1"/>
        <v>1.2519427243978142E-07</v>
      </c>
      <c r="G16" s="19">
        <f t="shared" si="2"/>
        <v>0.9999999936464387</v>
      </c>
      <c r="H16" s="19">
        <f t="shared" si="3"/>
        <v>6.353561388371807E-09</v>
      </c>
    </row>
    <row r="17" spans="4:8" ht="15">
      <c r="D17" s="5">
        <v>8</v>
      </c>
      <c r="E17" s="14">
        <f t="shared" si="0"/>
        <v>1462.48</v>
      </c>
      <c r="F17" s="19">
        <f t="shared" si="1"/>
        <v>1.4588585529619248E-06</v>
      </c>
      <c r="G17" s="19">
        <f t="shared" si="2"/>
        <v>0.9999999199987539</v>
      </c>
      <c r="H17" s="19">
        <f t="shared" si="3"/>
        <v>8.000124606022123E-08</v>
      </c>
    </row>
    <row r="18" spans="4:8" ht="15">
      <c r="D18" s="5">
        <v>9</v>
      </c>
      <c r="E18" s="14">
        <f t="shared" si="0"/>
        <v>1645.29</v>
      </c>
      <c r="F18" s="19">
        <f t="shared" si="1"/>
        <v>1.0762169522273397E-05</v>
      </c>
      <c r="G18" s="19">
        <f t="shared" si="2"/>
        <v>0.9999993648771748</v>
      </c>
      <c r="H18" s="19">
        <f t="shared" si="3"/>
        <v>6.351228252210461E-07</v>
      </c>
    </row>
    <row r="19" spans="4:8" ht="15">
      <c r="D19" s="5">
        <v>10</v>
      </c>
      <c r="E19" s="14">
        <f t="shared" si="0"/>
        <v>1828.1</v>
      </c>
      <c r="F19" s="19">
        <f t="shared" si="1"/>
        <v>5.629276016065225E-05</v>
      </c>
      <c r="G19" s="19">
        <f t="shared" si="2"/>
        <v>0.9999964362412226</v>
      </c>
      <c r="H19" s="19">
        <f t="shared" si="3"/>
        <v>3.5637587774139945E-06</v>
      </c>
    </row>
    <row r="20" spans="4:8" ht="15">
      <c r="D20" s="5">
        <v>11</v>
      </c>
      <c r="E20" s="14">
        <f t="shared" si="0"/>
        <v>2010.91</v>
      </c>
      <c r="F20" s="19">
        <f t="shared" si="1"/>
        <v>0.00022565409280872811</v>
      </c>
      <c r="G20" s="19">
        <f t="shared" si="2"/>
        <v>0.999984713254601</v>
      </c>
      <c r="H20" s="19">
        <f t="shared" si="3"/>
        <v>1.5286745398968016E-05</v>
      </c>
    </row>
    <row r="21" spans="4:8" ht="15">
      <c r="D21" s="5">
        <v>12</v>
      </c>
      <c r="E21" s="14">
        <f t="shared" si="0"/>
        <v>2193.7200000000003</v>
      </c>
      <c r="F21" s="19">
        <f t="shared" si="1"/>
        <v>0.0007327069891640109</v>
      </c>
      <c r="G21" s="19">
        <f t="shared" si="2"/>
        <v>0.9999469895911444</v>
      </c>
      <c r="H21" s="19">
        <f t="shared" si="3"/>
        <v>5.3010408855636015E-05</v>
      </c>
    </row>
    <row r="22" spans="4:8" ht="15">
      <c r="D22" s="5">
        <v>13</v>
      </c>
      <c r="E22" s="14">
        <f t="shared" si="0"/>
        <v>2376.53</v>
      </c>
      <c r="F22" s="19">
        <f t="shared" si="1"/>
        <v>0.0020071527577375336</v>
      </c>
      <c r="G22" s="19">
        <f t="shared" si="2"/>
        <v>0.9998451577128479</v>
      </c>
      <c r="H22" s="19">
        <f t="shared" si="3"/>
        <v>0.00015484228715212378</v>
      </c>
    </row>
    <row r="23" spans="4:8" ht="15">
      <c r="D23" s="5">
        <v>14</v>
      </c>
      <c r="E23" s="14">
        <f t="shared" si="0"/>
        <v>2559.34</v>
      </c>
      <c r="F23" s="19">
        <f t="shared" si="1"/>
        <v>0.004782960864649068</v>
      </c>
      <c r="G23" s="19">
        <f t="shared" si="2"/>
        <v>0.9996070426221229</v>
      </c>
      <c r="H23" s="19">
        <f t="shared" si="3"/>
        <v>0.0003929573778771456</v>
      </c>
    </row>
    <row r="24" spans="4:8" ht="15">
      <c r="D24" s="5">
        <v>15</v>
      </c>
      <c r="E24" s="14">
        <f t="shared" si="0"/>
        <v>2742.15</v>
      </c>
      <c r="F24" s="19">
        <f t="shared" si="1"/>
        <v>0.01015107724108951</v>
      </c>
      <c r="G24" s="19">
        <f t="shared" si="2"/>
        <v>0.9991126851170137</v>
      </c>
      <c r="H24" s="19">
        <f t="shared" si="3"/>
        <v>0.0008873148829863231</v>
      </c>
    </row>
    <row r="25" spans="4:8" ht="15">
      <c r="D25" s="5">
        <v>16</v>
      </c>
      <c r="E25" s="14">
        <f t="shared" si="0"/>
        <v>2924.96</v>
      </c>
      <c r="F25" s="19">
        <f t="shared" si="1"/>
        <v>0.01954524473448717</v>
      </c>
      <c r="G25" s="19">
        <f t="shared" si="2"/>
        <v>0.9981836538378943</v>
      </c>
      <c r="H25" s="19">
        <f t="shared" si="3"/>
        <v>0.0018163461621056864</v>
      </c>
    </row>
    <row r="26" spans="4:8" ht="15">
      <c r="D26" s="5">
        <v>17</v>
      </c>
      <c r="E26" s="14">
        <f t="shared" si="0"/>
        <v>3107.77</v>
      </c>
      <c r="F26" s="19">
        <f t="shared" si="1"/>
        <v>0.03464660776274891</v>
      </c>
      <c r="G26" s="19">
        <f t="shared" si="2"/>
        <v>0.996578885288389</v>
      </c>
      <c r="H26" s="19">
        <f t="shared" si="3"/>
        <v>0.0034211147116109952</v>
      </c>
    </row>
    <row r="27" spans="4:8" ht="15">
      <c r="D27" s="5">
        <v>18</v>
      </c>
      <c r="E27" s="14">
        <f t="shared" si="0"/>
        <v>3290.58</v>
      </c>
      <c r="F27" s="19">
        <f t="shared" si="1"/>
        <v>0.05721564934761736</v>
      </c>
      <c r="G27" s="19">
        <f t="shared" si="2"/>
        <v>0.9939993272427021</v>
      </c>
      <c r="H27" s="19">
        <f t="shared" si="3"/>
        <v>0.006000672757297876</v>
      </c>
    </row>
    <row r="28" spans="4:8" ht="15">
      <c r="D28" s="5">
        <v>19</v>
      </c>
      <c r="E28" s="14">
        <f t="shared" si="0"/>
        <v>3473.39</v>
      </c>
      <c r="F28" s="19">
        <f t="shared" si="1"/>
        <v>0.08887981416735741</v>
      </c>
      <c r="G28" s="19">
        <f t="shared" si="2"/>
        <v>0.9901017725941905</v>
      </c>
      <c r="H28" s="19">
        <f t="shared" si="3"/>
        <v>0.009898227405809479</v>
      </c>
    </row>
    <row r="29" spans="4:8" ht="15">
      <c r="D29" s="5">
        <v>20</v>
      </c>
      <c r="E29" s="14">
        <f t="shared" si="0"/>
        <v>3656.2</v>
      </c>
      <c r="F29" s="19">
        <f t="shared" si="1"/>
        <v>0.13091561475680052</v>
      </c>
      <c r="G29" s="19">
        <f t="shared" si="2"/>
        <v>0.984520361502035</v>
      </c>
      <c r="H29" s="19">
        <f t="shared" si="3"/>
        <v>0.015479638497964965</v>
      </c>
    </row>
    <row r="30" spans="4:8" ht="15">
      <c r="D30" s="5">
        <v>21</v>
      </c>
      <c r="E30" s="14">
        <f t="shared" si="0"/>
        <v>3839.01</v>
      </c>
      <c r="F30" s="19">
        <f t="shared" si="1"/>
        <v>0.18406343093539146</v>
      </c>
      <c r="G30" s="19">
        <f t="shared" si="2"/>
        <v>0.9768928258571</v>
      </c>
      <c r="H30" s="19">
        <f t="shared" si="3"/>
        <v>0.023107174142899978</v>
      </c>
    </row>
    <row r="31" spans="4:22" ht="15">
      <c r="D31" s="5">
        <v>22</v>
      </c>
      <c r="E31" s="14">
        <f t="shared" si="0"/>
        <v>4021.82</v>
      </c>
      <c r="F31" s="19">
        <f t="shared" si="1"/>
        <v>0.24840382571374872</v>
      </c>
      <c r="G31" s="19">
        <f t="shared" si="2"/>
        <v>0.9668879140547535</v>
      </c>
      <c r="H31" s="19">
        <f t="shared" si="3"/>
        <v>0.033112085945246506</v>
      </c>
      <c r="T31" s="130">
        <v>0</v>
      </c>
      <c r="U31" s="131"/>
      <c r="V31" s="132">
        <v>0</v>
      </c>
    </row>
    <row r="32" spans="4:22" ht="15">
      <c r="D32" s="5">
        <v>23</v>
      </c>
      <c r="E32" s="14">
        <f t="shared" si="0"/>
        <v>4204.63</v>
      </c>
      <c r="F32" s="19">
        <f t="shared" si="1"/>
        <v>0.32331020418644235</v>
      </c>
      <c r="G32" s="19">
        <f t="shared" si="2"/>
        <v>0.9542305609638809</v>
      </c>
      <c r="H32" s="19">
        <f t="shared" si="3"/>
        <v>0.045769439036119075</v>
      </c>
      <c r="T32" s="133">
        <v>0</v>
      </c>
      <c r="U32" s="134"/>
      <c r="V32" s="135">
        <v>0</v>
      </c>
    </row>
    <row r="33" spans="4:22" ht="15">
      <c r="D33" s="5">
        <v>24</v>
      </c>
      <c r="E33" s="14">
        <f t="shared" si="0"/>
        <v>4387.4400000000005</v>
      </c>
      <c r="F33" s="19">
        <f t="shared" si="1"/>
        <v>0.40747828199692976</v>
      </c>
      <c r="G33" s="19">
        <f t="shared" si="2"/>
        <v>0.9387220694216969</v>
      </c>
      <c r="H33" s="19">
        <f t="shared" si="3"/>
        <v>0.06127793057830311</v>
      </c>
      <c r="T33" s="133">
        <v>0</v>
      </c>
      <c r="U33" s="134"/>
      <c r="V33" s="135">
        <v>0</v>
      </c>
    </row>
    <row r="34" spans="4:22" ht="15">
      <c r="D34" s="5">
        <v>25</v>
      </c>
      <c r="E34" s="14">
        <f t="shared" si="0"/>
        <v>4570.25</v>
      </c>
      <c r="F34" s="19">
        <f t="shared" si="1"/>
        <v>0.49902120934625166</v>
      </c>
      <c r="G34" s="19">
        <f t="shared" si="2"/>
        <v>0.9202535810741689</v>
      </c>
      <c r="H34" s="19">
        <f t="shared" si="3"/>
        <v>0.07974641892583112</v>
      </c>
      <c r="T34" s="133">
        <f>'入力計算シート'!I35/1000</f>
        <v>7255.6957546094745</v>
      </c>
      <c r="U34" s="134"/>
      <c r="V34" s="135">
        <v>0</v>
      </c>
    </row>
    <row r="35" spans="4:22" ht="15">
      <c r="D35" s="5">
        <v>26</v>
      </c>
      <c r="E35" s="14">
        <f t="shared" si="0"/>
        <v>4753.06</v>
      </c>
      <c r="F35" s="19">
        <f t="shared" si="1"/>
        <v>0.5956118696773286</v>
      </c>
      <c r="G35" s="19">
        <f t="shared" si="2"/>
        <v>0.8988121834119505</v>
      </c>
      <c r="H35" s="19">
        <f t="shared" si="3"/>
        <v>0.10118781658804954</v>
      </c>
      <c r="T35" s="136">
        <f>T34</f>
        <v>7255.6957546094745</v>
      </c>
      <c r="U35" s="137"/>
      <c r="V35" s="138">
        <f>F110*1.1</f>
        <v>1.4765604875718168</v>
      </c>
    </row>
    <row r="36" spans="4:8" ht="15">
      <c r="D36" s="5">
        <v>27</v>
      </c>
      <c r="E36" s="14">
        <f t="shared" si="0"/>
        <v>4935.87</v>
      </c>
      <c r="F36" s="19">
        <f t="shared" si="1"/>
        <v>0.6946510183887314</v>
      </c>
      <c r="G36" s="19">
        <f t="shared" si="2"/>
        <v>0.8744799375280108</v>
      </c>
      <c r="H36" s="19">
        <f t="shared" si="3"/>
        <v>0.1255200624719892</v>
      </c>
    </row>
    <row r="37" spans="4:8" ht="15">
      <c r="D37" s="5">
        <v>28</v>
      </c>
      <c r="E37" s="14">
        <f t="shared" si="0"/>
        <v>5118.68</v>
      </c>
      <c r="F37" s="19">
        <f t="shared" si="1"/>
        <v>0.7934408005410223</v>
      </c>
      <c r="G37" s="19">
        <f t="shared" si="2"/>
        <v>0.8474268090575809</v>
      </c>
      <c r="H37" s="19">
        <f t="shared" si="3"/>
        <v>0.15257319094241906</v>
      </c>
    </row>
    <row r="38" spans="4:8" ht="15">
      <c r="D38" s="5">
        <v>29</v>
      </c>
      <c r="E38" s="14">
        <f t="shared" si="0"/>
        <v>5301.49</v>
      </c>
      <c r="F38" s="19">
        <f t="shared" si="1"/>
        <v>0.8893466047061046</v>
      </c>
      <c r="G38" s="19">
        <f t="shared" si="2"/>
        <v>0.8178989078015904</v>
      </c>
      <c r="H38" s="19">
        <f t="shared" si="3"/>
        <v>0.18210109219840964</v>
      </c>
    </row>
    <row r="39" spans="4:8" ht="15">
      <c r="D39" s="5">
        <v>30</v>
      </c>
      <c r="E39" s="14">
        <f t="shared" si="0"/>
        <v>5484.3</v>
      </c>
      <c r="F39" s="19">
        <f t="shared" si="1"/>
        <v>0.9799349414395022</v>
      </c>
      <c r="G39" s="19">
        <f t="shared" si="2"/>
        <v>0.7862036083244841</v>
      </c>
      <c r="H39" s="19">
        <f t="shared" si="3"/>
        <v>0.2137963916755159</v>
      </c>
    </row>
    <row r="40" spans="4:8" ht="15">
      <c r="D40" s="5">
        <v>31</v>
      </c>
      <c r="E40" s="14">
        <f t="shared" si="0"/>
        <v>5667.11</v>
      </c>
      <c r="F40" s="19">
        <f t="shared" si="1"/>
        <v>1.0630800417874087</v>
      </c>
      <c r="G40" s="19">
        <f t="shared" si="2"/>
        <v>0.7526930846046358</v>
      </c>
      <c r="H40" s="19">
        <f t="shared" si="3"/>
        <v>0.2473069153953642</v>
      </c>
    </row>
    <row r="41" spans="4:8" ht="15">
      <c r="D41" s="5">
        <v>32</v>
      </c>
      <c r="E41" s="14">
        <f t="shared" si="0"/>
        <v>5849.92</v>
      </c>
      <c r="F41" s="19">
        <f t="shared" si="1"/>
        <v>1.1370364174693295</v>
      </c>
      <c r="G41" s="19">
        <f t="shared" si="2"/>
        <v>0.7177476092309867</v>
      </c>
      <c r="H41" s="19">
        <f t="shared" si="3"/>
        <v>0.2822523907690133</v>
      </c>
    </row>
    <row r="42" spans="4:8" ht="15">
      <c r="D42" s="5">
        <v>33</v>
      </c>
      <c r="E42" s="14">
        <f t="shared" si="0"/>
        <v>6032.7300000000005</v>
      </c>
      <c r="F42" s="19">
        <f t="shared" si="1"/>
        <v>1.2004782837629595</v>
      </c>
      <c r="G42" s="19">
        <f t="shared" si="2"/>
        <v>0.6817597028853727</v>
      </c>
      <c r="H42" s="19">
        <f t="shared" si="3"/>
        <v>0.3182402971146273</v>
      </c>
    </row>
    <row r="43" spans="4:8" ht="15">
      <c r="D43" s="5">
        <v>34</v>
      </c>
      <c r="E43" s="14">
        <f t="shared" si="0"/>
        <v>6215.54</v>
      </c>
      <c r="F43" s="19">
        <f t="shared" si="1"/>
        <v>1.252509354183976</v>
      </c>
      <c r="G43" s="19">
        <f t="shared" si="2"/>
        <v>0.6451199245250374</v>
      </c>
      <c r="H43" s="19">
        <f t="shared" si="3"/>
        <v>0.3548800754749626</v>
      </c>
    </row>
    <row r="44" spans="4:8" ht="15">
      <c r="D44" s="5">
        <v>35</v>
      </c>
      <c r="E44" s="14">
        <f t="shared" si="0"/>
        <v>6398.35</v>
      </c>
      <c r="F44" s="19">
        <f t="shared" si="1"/>
        <v>1.292648097828887</v>
      </c>
      <c r="G44" s="19">
        <f t="shared" si="2"/>
        <v>0.6082048052691169</v>
      </c>
      <c r="H44" s="19">
        <f t="shared" si="3"/>
        <v>0.3917951947308831</v>
      </c>
    </row>
    <row r="45" spans="4:8" ht="15">
      <c r="D45" s="5">
        <v>36</v>
      </c>
      <c r="E45" s="14">
        <f t="shared" si="0"/>
        <v>6581.16</v>
      </c>
      <c r="F45" s="19">
        <f t="shared" si="1"/>
        <v>1.3207942472762961</v>
      </c>
      <c r="G45" s="19">
        <f t="shared" si="2"/>
        <v>0.5713671746304823</v>
      </c>
      <c r="H45" s="19">
        <f t="shared" si="3"/>
        <v>0.42863282536951774</v>
      </c>
    </row>
    <row r="46" spans="4:8" ht="15">
      <c r="D46" s="5">
        <v>37</v>
      </c>
      <c r="E46" s="14">
        <f t="shared" si="0"/>
        <v>6763.97</v>
      </c>
      <c r="F46" s="19">
        <f t="shared" si="1"/>
        <v>1.3371823539580594</v>
      </c>
      <c r="G46" s="19">
        <f t="shared" si="2"/>
        <v>0.5349289199077844</v>
      </c>
      <c r="H46" s="19">
        <f t="shared" si="3"/>
        <v>0.46507108009221565</v>
      </c>
    </row>
    <row r="47" spans="4:8" ht="15">
      <c r="D47" s="5">
        <v>38</v>
      </c>
      <c r="E47" s="14">
        <f t="shared" si="0"/>
        <v>6946.78</v>
      </c>
      <c r="F47" s="19">
        <f t="shared" si="1"/>
        <v>1.3423277159743787</v>
      </c>
      <c r="G47" s="19">
        <f t="shared" si="2"/>
        <v>0.49917606268129244</v>
      </c>
      <c r="H47" s="19">
        <f t="shared" si="3"/>
        <v>0.5008239373187076</v>
      </c>
    </row>
    <row r="48" spans="4:8" ht="15">
      <c r="D48" s="5">
        <v>39</v>
      </c>
      <c r="E48" s="14">
        <f t="shared" si="0"/>
        <v>7129.59</v>
      </c>
      <c r="F48" s="19">
        <f t="shared" si="1"/>
        <v>1.3369692392111379</v>
      </c>
      <c r="G48" s="19">
        <f t="shared" si="2"/>
        <v>0.46435592851958596</v>
      </c>
      <c r="H48" s="19">
        <f t="shared" si="3"/>
        <v>0.535644071480414</v>
      </c>
    </row>
    <row r="49" spans="4:8" ht="15">
      <c r="D49" s="5">
        <v>40</v>
      </c>
      <c r="E49" s="14">
        <f t="shared" si="0"/>
        <v>7312.4</v>
      </c>
      <c r="F49" s="19">
        <f t="shared" si="1"/>
        <v>1.3220128917860785</v>
      </c>
      <c r="G49" s="19">
        <f t="shared" si="2"/>
        <v>0.43067612138619604</v>
      </c>
      <c r="H49" s="19">
        <f t="shared" si="3"/>
        <v>0.569323878613804</v>
      </c>
    </row>
    <row r="50" spans="4:8" ht="15">
      <c r="D50" s="5">
        <v>41</v>
      </c>
      <c r="E50" s="14">
        <f t="shared" si="0"/>
        <v>7495.21</v>
      </c>
      <c r="F50" s="19">
        <f t="shared" si="1"/>
        <v>1.298478491400537</v>
      </c>
      <c r="G50" s="19">
        <f t="shared" si="2"/>
        <v>0.3983049850847087</v>
      </c>
      <c r="H50" s="19">
        <f t="shared" si="3"/>
        <v>0.6016950149152913</v>
      </c>
    </row>
    <row r="51" spans="4:8" ht="15">
      <c r="D51" s="5">
        <v>42</v>
      </c>
      <c r="E51" s="14">
        <f t="shared" si="0"/>
        <v>7678.02</v>
      </c>
      <c r="F51" s="19">
        <f t="shared" si="1"/>
        <v>1.2674517052943852</v>
      </c>
      <c r="G51" s="19">
        <f t="shared" si="2"/>
        <v>0.3673732321426818</v>
      </c>
      <c r="H51" s="19">
        <f t="shared" si="3"/>
        <v>0.6326267678573182</v>
      </c>
    </row>
    <row r="52" spans="4:8" ht="15">
      <c r="D52" s="5">
        <v>43</v>
      </c>
      <c r="E52" s="14">
        <f t="shared" si="0"/>
        <v>7860.83</v>
      </c>
      <c r="F52" s="19">
        <f t="shared" si="1"/>
        <v>1.230042391568722</v>
      </c>
      <c r="G52" s="19">
        <f t="shared" si="2"/>
        <v>0.33797643799416777</v>
      </c>
      <c r="H52" s="19">
        <f t="shared" si="3"/>
        <v>0.6620235620058322</v>
      </c>
    </row>
    <row r="53" spans="4:8" ht="15">
      <c r="D53" s="5">
        <v>44</v>
      </c>
      <c r="E53" s="14">
        <f t="shared" si="0"/>
        <v>8043.64</v>
      </c>
      <c r="F53" s="19">
        <f t="shared" si="1"/>
        <v>1.187349791837183</v>
      </c>
      <c r="G53" s="19">
        <f t="shared" si="2"/>
        <v>0.3101781283497561</v>
      </c>
      <c r="H53" s="19">
        <f t="shared" si="3"/>
        <v>0.6898218716502439</v>
      </c>
    </row>
    <row r="54" spans="4:8" ht="15">
      <c r="D54" s="5">
        <v>45</v>
      </c>
      <c r="E54" s="14">
        <f t="shared" si="0"/>
        <v>8226.45</v>
      </c>
      <c r="F54" s="19">
        <f t="shared" si="1"/>
        <v>1.1404346032341997</v>
      </c>
      <c r="G54" s="19">
        <f t="shared" si="2"/>
        <v>0.2840132246461069</v>
      </c>
      <c r="H54" s="19">
        <f t="shared" si="3"/>
        <v>0.7159867753538931</v>
      </c>
    </row>
    <row r="55" spans="4:8" ht="15">
      <c r="D55" s="5">
        <v>46</v>
      </c>
      <c r="E55" s="14">
        <f t="shared" si="0"/>
        <v>8409.26</v>
      </c>
      <c r="F55" s="19">
        <f t="shared" si="1"/>
        <v>1.0902976051111464</v>
      </c>
      <c r="G55" s="19">
        <f t="shared" si="2"/>
        <v>0.2594916521202586</v>
      </c>
      <c r="H55" s="19">
        <f t="shared" si="3"/>
        <v>0.7405083478797414</v>
      </c>
    </row>
    <row r="56" spans="4:8" ht="15">
      <c r="D56" s="5">
        <v>47</v>
      </c>
      <c r="E56" s="14">
        <f t="shared" si="0"/>
        <v>8592.07</v>
      </c>
      <c r="F56" s="19">
        <f t="shared" si="1"/>
        <v>1.037864277268651</v>
      </c>
      <c r="G56" s="19">
        <f t="shared" si="2"/>
        <v>0.23660195421556973</v>
      </c>
      <c r="H56" s="19">
        <f t="shared" si="3"/>
        <v>0.7633980457844303</v>
      </c>
    </row>
    <row r="57" spans="4:8" ht="15">
      <c r="D57" s="5">
        <v>48</v>
      </c>
      <c r="E57" s="14">
        <f t="shared" si="0"/>
        <v>8774.880000000001</v>
      </c>
      <c r="F57" s="19">
        <f t="shared" si="1"/>
        <v>0.9839747037234262</v>
      </c>
      <c r="G57" s="19">
        <f t="shared" si="2"/>
        <v>0.215314793574913</v>
      </c>
      <c r="H57" s="19">
        <f t="shared" si="3"/>
        <v>0.784685206425087</v>
      </c>
    </row>
    <row r="58" spans="4:8" ht="15">
      <c r="D58" s="5">
        <v>49</v>
      </c>
      <c r="E58" s="14">
        <f t="shared" si="0"/>
        <v>8957.69</v>
      </c>
      <c r="F58" s="19">
        <f t="shared" si="1"/>
        <v>0.9293779893781714</v>
      </c>
      <c r="G58" s="19">
        <f t="shared" si="2"/>
        <v>0.19558625252511685</v>
      </c>
      <c r="H58" s="19">
        <f t="shared" si="3"/>
        <v>0.8044137474748831</v>
      </c>
    </row>
    <row r="59" spans="4:8" ht="15">
      <c r="D59" s="5">
        <v>50</v>
      </c>
      <c r="E59" s="14">
        <f t="shared" si="0"/>
        <v>9140.5</v>
      </c>
      <c r="F59" s="19">
        <f t="shared" si="1"/>
        <v>0.874730408106444</v>
      </c>
      <c r="G59" s="19">
        <f t="shared" si="2"/>
        <v>0.17736087406208734</v>
      </c>
      <c r="H59" s="19">
        <f t="shared" si="3"/>
        <v>0.8226391259379127</v>
      </c>
    </row>
    <row r="60" spans="4:8" ht="15">
      <c r="D60" s="5">
        <v>51</v>
      </c>
      <c r="E60" s="14">
        <f t="shared" si="0"/>
        <v>9323.31</v>
      </c>
      <c r="F60" s="19">
        <f t="shared" si="1"/>
        <v>0.8205965332583575</v>
      </c>
      <c r="G60" s="19">
        <f t="shared" si="2"/>
        <v>0.1605744077398641</v>
      </c>
      <c r="H60" s="19">
        <f t="shared" si="3"/>
        <v>0.8394255922601359</v>
      </c>
    </row>
    <row r="61" spans="4:8" ht="15">
      <c r="D61" s="5">
        <v>52</v>
      </c>
      <c r="E61" s="14">
        <f t="shared" si="0"/>
        <v>9506.12</v>
      </c>
      <c r="F61" s="19">
        <f t="shared" si="1"/>
        <v>0.7674526615485194</v>
      </c>
      <c r="G61" s="19">
        <f t="shared" si="2"/>
        <v>0.1451562437084981</v>
      </c>
      <c r="H61" s="19">
        <f t="shared" si="3"/>
        <v>0.8548437562915019</v>
      </c>
    </row>
    <row r="62" spans="4:8" ht="15">
      <c r="D62" s="5">
        <v>53</v>
      </c>
      <c r="E62" s="14">
        <f t="shared" si="0"/>
        <v>9688.93</v>
      </c>
      <c r="F62" s="19">
        <f t="shared" si="1"/>
        <v>0.7156919174715424</v>
      </c>
      <c r="G62" s="19">
        <f t="shared" si="2"/>
        <v>0.13103153280300828</v>
      </c>
      <c r="H62" s="19">
        <f t="shared" si="3"/>
        <v>0.8689684671969917</v>
      </c>
    </row>
    <row r="63" spans="4:8" ht="15">
      <c r="D63" s="5">
        <v>54</v>
      </c>
      <c r="E63" s="14">
        <f t="shared" si="0"/>
        <v>9871.74</v>
      </c>
      <c r="F63" s="19">
        <f t="shared" si="1"/>
        <v>0.665630509103257</v>
      </c>
      <c r="G63" s="19">
        <f t="shared" si="2"/>
        <v>0.11812300154452171</v>
      </c>
      <c r="H63" s="19">
        <f t="shared" si="3"/>
        <v>0.8818769984554783</v>
      </c>
    </row>
    <row r="64" spans="4:8" ht="15">
      <c r="D64" s="5">
        <v>55</v>
      </c>
      <c r="E64" s="14">
        <f t="shared" si="0"/>
        <v>10054.55</v>
      </c>
      <c r="F64" s="19">
        <f t="shared" si="1"/>
        <v>0.6175146909510534</v>
      </c>
      <c r="G64" s="19">
        <f t="shared" si="2"/>
        <v>0.10635247870967857</v>
      </c>
      <c r="H64" s="19">
        <f t="shared" si="3"/>
        <v>0.8936475212903214</v>
      </c>
    </row>
    <row r="65" spans="4:8" ht="15">
      <c r="D65" s="5">
        <v>56</v>
      </c>
      <c r="E65" s="14">
        <f t="shared" si="0"/>
        <v>10237.36</v>
      </c>
      <c r="F65" s="19">
        <f t="shared" si="1"/>
        <v>0.5715280709063792</v>
      </c>
      <c r="G65" s="19">
        <f t="shared" si="2"/>
        <v>0.09564215529232789</v>
      </c>
      <c r="H65" s="19">
        <f t="shared" si="3"/>
        <v>0.9043578447076721</v>
      </c>
    </row>
    <row r="66" spans="4:8" ht="15">
      <c r="D66" s="5">
        <v>57</v>
      </c>
      <c r="E66" s="14">
        <f t="shared" si="0"/>
        <v>10420.17</v>
      </c>
      <c r="F66" s="19">
        <f t="shared" si="1"/>
        <v>0.5277989733905729</v>
      </c>
      <c r="G66" s="19">
        <f t="shared" si="2"/>
        <v>0.08591560272929577</v>
      </c>
      <c r="H66" s="19">
        <f t="shared" si="3"/>
        <v>0.9140843972707042</v>
      </c>
    </row>
    <row r="67" spans="4:8" ht="15">
      <c r="D67" s="5">
        <v>58</v>
      </c>
      <c r="E67" s="14">
        <f t="shared" si="0"/>
        <v>10602.98</v>
      </c>
      <c r="F67" s="19">
        <f t="shared" si="1"/>
        <v>0.4864076377732638</v>
      </c>
      <c r="G67" s="19">
        <f t="shared" si="2"/>
        <v>0.0770985756484015</v>
      </c>
      <c r="H67" s="19">
        <f t="shared" si="3"/>
        <v>0.9229014243515985</v>
      </c>
    </row>
    <row r="68" spans="4:8" ht="15">
      <c r="D68" s="5">
        <v>59</v>
      </c>
      <c r="E68" s="14">
        <f t="shared" si="0"/>
        <v>10785.79</v>
      </c>
      <c r="F68" s="19">
        <f t="shared" si="1"/>
        <v>0.44739308931590616</v>
      </c>
      <c r="G68" s="19">
        <f t="shared" si="2"/>
        <v>0.06911962552292994</v>
      </c>
      <c r="H68" s="19">
        <f t="shared" si="3"/>
        <v>0.9308803744770701</v>
      </c>
    </row>
    <row r="69" spans="4:8" ht="15">
      <c r="D69" s="5">
        <v>60</v>
      </c>
      <c r="E69" s="14">
        <f t="shared" si="0"/>
        <v>10968.6</v>
      </c>
      <c r="F69" s="19">
        <f t="shared" si="1"/>
        <v>0.4107595691619642</v>
      </c>
      <c r="G69" s="19">
        <f t="shared" si="2"/>
        <v>0.06191055082267172</v>
      </c>
      <c r="H69" s="19">
        <f t="shared" si="3"/>
        <v>0.9380894491773283</v>
      </c>
    </row>
    <row r="70" spans="4:8" ht="15">
      <c r="D70" s="5">
        <v>61</v>
      </c>
      <c r="E70" s="14">
        <f t="shared" si="0"/>
        <v>11151.41</v>
      </c>
      <c r="F70" s="19">
        <f t="shared" si="1"/>
        <v>0.3764824506360082</v>
      </c>
      <c r="G70" s="19">
        <f t="shared" si="2"/>
        <v>0.0554067078192253</v>
      </c>
      <c r="H70" s="19">
        <f t="shared" si="3"/>
        <v>0.9445932921807747</v>
      </c>
    </row>
    <row r="71" spans="4:8" ht="15">
      <c r="D71" s="5">
        <v>62</v>
      </c>
      <c r="E71" s="14">
        <f t="shared" si="0"/>
        <v>11334.22</v>
      </c>
      <c r="F71" s="19">
        <f t="shared" si="1"/>
        <v>0.3445136019954999</v>
      </c>
      <c r="G71" s="19">
        <f t="shared" si="2"/>
        <v>0.049547204359237984</v>
      </c>
      <c r="H71" s="19">
        <f t="shared" si="3"/>
        <v>0.950452795640762</v>
      </c>
    </row>
    <row r="72" spans="4:8" ht="15">
      <c r="D72" s="5">
        <v>63</v>
      </c>
      <c r="E72" s="14">
        <f t="shared" si="0"/>
        <v>11517.03</v>
      </c>
      <c r="F72" s="19">
        <f t="shared" si="1"/>
        <v>0.31478618163973265</v>
      </c>
      <c r="G72" s="19">
        <f t="shared" si="2"/>
        <v>0.04427499684245784</v>
      </c>
      <c r="H72" s="19">
        <f t="shared" si="3"/>
        <v>0.9557250031575422</v>
      </c>
    </row>
    <row r="73" spans="4:8" ht="15">
      <c r="D73" s="5">
        <v>64</v>
      </c>
      <c r="E73" s="14">
        <f t="shared" si="0"/>
        <v>11699.84</v>
      </c>
      <c r="F73" s="19">
        <f t="shared" si="1"/>
        <v>0.2872188715268493</v>
      </c>
      <c r="G73" s="19">
        <f t="shared" si="2"/>
        <v>0.039536908468132514</v>
      </c>
      <c r="H73" s="19">
        <f t="shared" si="3"/>
        <v>0.9604630915318675</v>
      </c>
    </row>
    <row r="74" spans="4:8" ht="15">
      <c r="D74" s="5">
        <v>65</v>
      </c>
      <c r="E74" s="14">
        <f t="shared" si="0"/>
        <v>11882.65</v>
      </c>
      <c r="F74" s="19">
        <f t="shared" si="1"/>
        <v>0.26171956909447014</v>
      </c>
      <c r="G74" s="19">
        <f t="shared" si="2"/>
        <v>0.035283584644817956</v>
      </c>
      <c r="H74" s="19">
        <f t="shared" si="3"/>
        <v>0.964716415355182</v>
      </c>
    </row>
    <row r="75" spans="4:8" ht="15">
      <c r="D75" s="5">
        <v>66</v>
      </c>
      <c r="E75" s="14">
        <f aca="true" t="shared" si="4" ref="E75:E109">$C$10/100*$D75</f>
        <v>12065.460000000001</v>
      </c>
      <c r="F75" s="19">
        <f aca="true" t="shared" si="5" ref="F75:F109">NORMDIST(LN(E75),$D$6,$D$7,FALSE)</f>
        <v>0.23818856819103018</v>
      </c>
      <c r="G75" s="19">
        <f aca="true" t="shared" si="6" ref="G75:G109">1-NORMDIST(LN(E75),$D$6,$D$7,TRUE)</f>
        <v>0.03146939936702342</v>
      </c>
      <c r="H75" s="19">
        <f aca="true" t="shared" si="7" ref="H75:H109">NORMDIST(LN(E75),$D$6,$D$7,TRUE)</f>
        <v>0.9685306006329766</v>
      </c>
    </row>
    <row r="76" spans="4:8" ht="15">
      <c r="D76" s="5">
        <v>67</v>
      </c>
      <c r="E76" s="14">
        <f t="shared" si="4"/>
        <v>12248.27</v>
      </c>
      <c r="F76" s="19">
        <f t="shared" si="5"/>
        <v>0.21652126620236267</v>
      </c>
      <c r="G76" s="19">
        <f t="shared" si="6"/>
        <v>0.02805232439601535</v>
      </c>
      <c r="H76" s="19">
        <f t="shared" si="7"/>
        <v>0.9719476756039847</v>
      </c>
    </row>
    <row r="77" spans="4:8" ht="15">
      <c r="D77" s="5">
        <v>68</v>
      </c>
      <c r="E77" s="14">
        <f t="shared" si="4"/>
        <v>12431.08</v>
      </c>
      <c r="F77" s="19">
        <f t="shared" si="5"/>
        <v>0.19661043841488993</v>
      </c>
      <c r="G77" s="19">
        <f t="shared" si="6"/>
        <v>0.024993771271810017</v>
      </c>
      <c r="H77" s="19">
        <f t="shared" si="7"/>
        <v>0.97500622872819</v>
      </c>
    </row>
    <row r="78" spans="4:8" ht="15">
      <c r="D78" s="5">
        <v>69</v>
      </c>
      <c r="E78" s="14">
        <f t="shared" si="4"/>
        <v>12613.89</v>
      </c>
      <c r="F78" s="19">
        <f t="shared" si="5"/>
        <v>0.17834812231387642</v>
      </c>
      <c r="G78" s="19">
        <f t="shared" si="6"/>
        <v>0.022258414544917282</v>
      </c>
      <c r="H78" s="19">
        <f t="shared" si="7"/>
        <v>0.9777415854550827</v>
      </c>
    </row>
    <row r="79" spans="4:8" ht="15">
      <c r="D79" s="5">
        <v>70</v>
      </c>
      <c r="E79" s="14">
        <f t="shared" si="4"/>
        <v>12796.7</v>
      </c>
      <c r="F79" s="19">
        <f t="shared" si="5"/>
        <v>0.1616271545030198</v>
      </c>
      <c r="G79" s="19">
        <f t="shared" si="6"/>
        <v>0.019814003155322446</v>
      </c>
      <c r="H79" s="19">
        <f t="shared" si="7"/>
        <v>0.9801859968446776</v>
      </c>
    </row>
    <row r="80" spans="4:8" ht="15">
      <c r="D80" s="5">
        <v>71</v>
      </c>
      <c r="E80" s="14">
        <f t="shared" si="4"/>
        <v>12979.51</v>
      </c>
      <c r="F80" s="19">
        <f t="shared" si="5"/>
        <v>0.1463424016929652</v>
      </c>
      <c r="G80" s="19">
        <f t="shared" si="6"/>
        <v>0.01763116560021727</v>
      </c>
      <c r="H80" s="19">
        <f t="shared" si="7"/>
        <v>0.9823688343997827</v>
      </c>
    </row>
    <row r="81" spans="4:8" ht="15">
      <c r="D81" s="5">
        <v>72</v>
      </c>
      <c r="E81" s="14">
        <f t="shared" si="4"/>
        <v>13162.32</v>
      </c>
      <c r="F81" s="19">
        <f t="shared" si="5"/>
        <v>0.13239172510558028</v>
      </c>
      <c r="G81" s="19">
        <f t="shared" si="6"/>
        <v>0.015683213413688057</v>
      </c>
      <c r="H81" s="19">
        <f t="shared" si="7"/>
        <v>0.9843167865863119</v>
      </c>
    </row>
    <row r="82" spans="4:8" ht="15">
      <c r="D82" s="5">
        <v>73</v>
      </c>
      <c r="E82" s="14">
        <f t="shared" si="4"/>
        <v>13345.130000000001</v>
      </c>
      <c r="F82" s="19">
        <f t="shared" si="5"/>
        <v>0.11967671497095148</v>
      </c>
      <c r="G82" s="19">
        <f t="shared" si="6"/>
        <v>0.013945946519852148</v>
      </c>
      <c r="H82" s="19">
        <f t="shared" si="7"/>
        <v>0.9860540534801479</v>
      </c>
    </row>
    <row r="83" spans="4:8" ht="15">
      <c r="D83" s="5">
        <v>74</v>
      </c>
      <c r="E83" s="14">
        <f t="shared" si="4"/>
        <v>13527.94</v>
      </c>
      <c r="F83" s="19">
        <f t="shared" si="5"/>
        <v>0.10810322878698207</v>
      </c>
      <c r="G83" s="19">
        <f t="shared" si="6"/>
        <v>0.01239746320277435</v>
      </c>
      <c r="H83" s="19">
        <f t="shared" si="7"/>
        <v>0.9876025367972256</v>
      </c>
    </row>
    <row r="84" spans="4:8" ht="15">
      <c r="D84" s="5">
        <v>75</v>
      </c>
      <c r="E84" s="14">
        <f t="shared" si="4"/>
        <v>13710.75</v>
      </c>
      <c r="F84" s="19">
        <f t="shared" si="5"/>
        <v>0.09758176384636481</v>
      </c>
      <c r="G84" s="19">
        <f t="shared" si="6"/>
        <v>0.01101797674779037</v>
      </c>
      <c r="H84" s="19">
        <f t="shared" si="7"/>
        <v>0.9889820232522096</v>
      </c>
    </row>
    <row r="85" spans="4:8" ht="15">
      <c r="D85" s="5">
        <v>76</v>
      </c>
      <c r="E85" s="14">
        <f t="shared" si="4"/>
        <v>13893.56</v>
      </c>
      <c r="F85" s="19">
        <f t="shared" si="5"/>
        <v>0.08802769134779857</v>
      </c>
      <c r="G85" s="19">
        <f t="shared" si="6"/>
        <v>0.009789640235378982</v>
      </c>
      <c r="H85" s="19">
        <f t="shared" si="7"/>
        <v>0.990210359764621</v>
      </c>
    </row>
    <row r="86" spans="4:8" ht="15">
      <c r="D86" s="5">
        <v>77</v>
      </c>
      <c r="E86" s="14">
        <f t="shared" si="4"/>
        <v>14076.37</v>
      </c>
      <c r="F86" s="19">
        <f t="shared" si="5"/>
        <v>0.0793613762964104</v>
      </c>
      <c r="G86" s="19">
        <f t="shared" si="6"/>
        <v>0.008696380496451939</v>
      </c>
      <c r="H86" s="19">
        <f t="shared" si="7"/>
        <v>0.9913036195035481</v>
      </c>
    </row>
    <row r="87" spans="4:8" ht="15">
      <c r="D87" s="5">
        <v>78</v>
      </c>
      <c r="E87" s="14">
        <f t="shared" si="4"/>
        <v>14259.18</v>
      </c>
      <c r="F87" s="19">
        <f t="shared" si="5"/>
        <v>0.07150820443197738</v>
      </c>
      <c r="G87" s="19">
        <f t="shared" si="6"/>
        <v>0.007723741853738808</v>
      </c>
      <c r="H87" s="19">
        <f t="shared" si="7"/>
        <v>0.9922762581462612</v>
      </c>
    </row>
    <row r="88" spans="4:8" ht="15">
      <c r="D88" s="5">
        <v>79</v>
      </c>
      <c r="E88" s="14">
        <f t="shared" si="4"/>
        <v>14441.99</v>
      </c>
      <c r="F88" s="19">
        <f t="shared" si="5"/>
        <v>0.06439853464856819</v>
      </c>
      <c r="G88" s="19">
        <f t="shared" si="6"/>
        <v>0.006858739965495464</v>
      </c>
      <c r="H88" s="19">
        <f t="shared" si="7"/>
        <v>0.9931412600345045</v>
      </c>
    </row>
    <row r="89" spans="4:8" ht="15">
      <c r="D89" s="5">
        <v>80</v>
      </c>
      <c r="E89" s="14">
        <f t="shared" si="4"/>
        <v>14624.8</v>
      </c>
      <c r="F89" s="19">
        <f t="shared" si="5"/>
        <v>0.05796759281329105</v>
      </c>
      <c r="G89" s="19">
        <f t="shared" si="6"/>
        <v>0.006089725843932969</v>
      </c>
      <c r="H89" s="19">
        <f t="shared" si="7"/>
        <v>0.993910274156067</v>
      </c>
    </row>
    <row r="90" spans="4:8" ht="15">
      <c r="D90" s="5">
        <v>81</v>
      </c>
      <c r="E90" s="14">
        <f t="shared" si="4"/>
        <v>14807.61</v>
      </c>
      <c r="F90" s="19">
        <f t="shared" si="5"/>
        <v>0.05215532056830962</v>
      </c>
      <c r="G90" s="19">
        <f t="shared" si="6"/>
        <v>0.0054062599314737</v>
      </c>
      <c r="H90" s="19">
        <f t="shared" si="7"/>
        <v>0.9945937400685263</v>
      </c>
    </row>
    <row r="91" spans="4:8" ht="15">
      <c r="D91" s="5">
        <v>82</v>
      </c>
      <c r="E91" s="14">
        <f t="shared" si="4"/>
        <v>14990.42</v>
      </c>
      <c r="F91" s="19">
        <f t="shared" si="5"/>
        <v>0.046906190612160704</v>
      </c>
      <c r="G91" s="19">
        <f t="shared" si="6"/>
        <v>0.004798995974317766</v>
      </c>
      <c r="H91" s="19">
        <f t="shared" si="7"/>
        <v>0.9952010040256822</v>
      </c>
    </row>
    <row r="92" spans="4:8" ht="15">
      <c r="D92" s="5">
        <v>83</v>
      </c>
      <c r="E92" s="14">
        <f t="shared" si="4"/>
        <v>15173.23</v>
      </c>
      <c r="F92" s="19">
        <f t="shared" si="5"/>
        <v>0.04216899809877074</v>
      </c>
      <c r="G92" s="19">
        <f t="shared" si="6"/>
        <v>0.004259574327015958</v>
      </c>
      <c r="H92" s="19">
        <f t="shared" si="7"/>
        <v>0.995740425672984</v>
      </c>
    </row>
    <row r="93" spans="4:8" ht="15">
      <c r="D93" s="5">
        <v>84</v>
      </c>
      <c r="E93" s="14">
        <f t="shared" si="4"/>
        <v>15356.04</v>
      </c>
      <c r="F93" s="19">
        <f t="shared" si="5"/>
        <v>0.03789663615526723</v>
      </c>
      <c r="G93" s="19">
        <f t="shared" si="6"/>
        <v>0.003780524247005257</v>
      </c>
      <c r="H93" s="19">
        <f t="shared" si="7"/>
        <v>0.9962194757529947</v>
      </c>
    </row>
    <row r="94" spans="4:8" ht="15">
      <c r="D94" s="5">
        <v>85</v>
      </c>
      <c r="E94" s="14">
        <f t="shared" si="4"/>
        <v>15538.85</v>
      </c>
      <c r="F94" s="19">
        <f t="shared" si="5"/>
        <v>0.034045862088938415</v>
      </c>
      <c r="G94" s="19">
        <f t="shared" si="6"/>
        <v>0.003355174688552842</v>
      </c>
      <c r="H94" s="19">
        <f t="shared" si="7"/>
        <v>0.9966448253114472</v>
      </c>
    </row>
    <row r="95" spans="4:8" ht="15">
      <c r="D95" s="5">
        <v>86</v>
      </c>
      <c r="E95" s="14">
        <f t="shared" si="4"/>
        <v>15721.66</v>
      </c>
      <c r="F95" s="19">
        <f t="shared" si="5"/>
        <v>0.030577059613630695</v>
      </c>
      <c r="G95" s="19">
        <f t="shared" si="6"/>
        <v>0.002977573076298201</v>
      </c>
      <c r="H95" s="19">
        <f t="shared" si="7"/>
        <v>0.9970224269237018</v>
      </c>
    </row>
    <row r="96" spans="4:8" ht="15">
      <c r="D96" s="5">
        <v>87</v>
      </c>
      <c r="E96" s="14">
        <f t="shared" si="4"/>
        <v>15904.47</v>
      </c>
      <c r="F96" s="19">
        <f t="shared" si="5"/>
        <v>0.027454001359448102</v>
      </c>
      <c r="G96" s="19">
        <f t="shared" si="6"/>
        <v>0.002642411525307642</v>
      </c>
      <c r="H96" s="19">
        <f t="shared" si="7"/>
        <v>0.9973575884746924</v>
      </c>
    </row>
    <row r="97" spans="4:8" ht="15">
      <c r="D97" s="5">
        <v>88</v>
      </c>
      <c r="E97" s="14">
        <f t="shared" si="4"/>
        <v>16087.28</v>
      </c>
      <c r="F97" s="19">
        <f t="shared" si="5"/>
        <v>0.024643615019694337</v>
      </c>
      <c r="G97" s="19">
        <f t="shared" si="6"/>
        <v>0.002344959973833216</v>
      </c>
      <c r="H97" s="19">
        <f t="shared" si="7"/>
        <v>0.9976550400261668</v>
      </c>
    </row>
    <row r="98" spans="4:8" ht="15">
      <c r="D98" s="5">
        <v>89</v>
      </c>
      <c r="E98" s="14">
        <f t="shared" si="4"/>
        <v>16270.09</v>
      </c>
      <c r="F98" s="19">
        <f t="shared" si="5"/>
        <v>0.022115755718565968</v>
      </c>
      <c r="G98" s="19">
        <f t="shared" si="6"/>
        <v>0.002081005703732375</v>
      </c>
      <c r="H98" s="19">
        <f t="shared" si="7"/>
        <v>0.9979189942962676</v>
      </c>
    </row>
    <row r="99" spans="4:8" ht="15">
      <c r="D99" s="5">
        <v>90</v>
      </c>
      <c r="E99" s="14">
        <f t="shared" si="4"/>
        <v>16452.9</v>
      </c>
      <c r="F99" s="19">
        <f t="shared" si="5"/>
        <v>0.01984298653605677</v>
      </c>
      <c r="G99" s="19">
        <f t="shared" si="6"/>
        <v>0.0018467987394488183</v>
      </c>
      <c r="H99" s="19">
        <f t="shared" si="7"/>
        <v>0.9981532012605512</v>
      </c>
    </row>
    <row r="100" spans="4:8" ht="15">
      <c r="D100" s="5">
        <v>91</v>
      </c>
      <c r="E100" s="14">
        <f t="shared" si="4"/>
        <v>16635.71</v>
      </c>
      <c r="F100" s="19">
        <f t="shared" si="5"/>
        <v>0.01780036858763237</v>
      </c>
      <c r="G100" s="19">
        <f t="shared" si="6"/>
        <v>0.0016390026374770716</v>
      </c>
      <c r="H100" s="19">
        <f t="shared" si="7"/>
        <v>0.9983609973625229</v>
      </c>
    </row>
    <row r="101" spans="4:8" ht="15">
      <c r="D101" s="5">
        <v>92</v>
      </c>
      <c r="E101" s="14">
        <f t="shared" si="4"/>
        <v>16818.52</v>
      </c>
      <c r="F101" s="19">
        <f t="shared" si="5"/>
        <v>0.015965261611452983</v>
      </c>
      <c r="G101" s="19">
        <f t="shared" si="6"/>
        <v>0.0014546502028185415</v>
      </c>
      <c r="H101" s="19">
        <f t="shared" si="7"/>
        <v>0.9985453497971815</v>
      </c>
    </row>
    <row r="102" spans="4:8" ht="15">
      <c r="D102" s="5">
        <v>93</v>
      </c>
      <c r="E102" s="14">
        <f t="shared" si="4"/>
        <v>17001.33</v>
      </c>
      <c r="F102" s="19">
        <f t="shared" si="5"/>
        <v>0.014317135652476522</v>
      </c>
      <c r="G102" s="19">
        <f t="shared" si="6"/>
        <v>0.0012911036957479194</v>
      </c>
      <c r="H102" s="19">
        <f t="shared" si="7"/>
        <v>0.9987088963042521</v>
      </c>
    </row>
    <row r="103" spans="4:8" ht="15">
      <c r="D103" s="5">
        <v>94</v>
      </c>
      <c r="E103" s="14">
        <f t="shared" si="4"/>
        <v>17184.14</v>
      </c>
      <c r="F103" s="19">
        <f t="shared" si="5"/>
        <v>0.012837394139086257</v>
      </c>
      <c r="G103" s="19">
        <f t="shared" si="6"/>
        <v>0.0011460191202046222</v>
      </c>
      <c r="H103" s="19">
        <f t="shared" si="7"/>
        <v>0.9988539808797954</v>
      </c>
    </row>
    <row r="104" spans="4:8" ht="15">
      <c r="D104" s="5">
        <v>95</v>
      </c>
      <c r="E104" s="14">
        <f t="shared" si="4"/>
        <v>17366.95</v>
      </c>
      <c r="F104" s="19">
        <f t="shared" si="5"/>
        <v>0.011509208413668351</v>
      </c>
      <c r="G104" s="19">
        <f t="shared" si="6"/>
        <v>0.001017314213588083</v>
      </c>
      <c r="H104" s="19">
        <f t="shared" si="7"/>
        <v>0.9989826857864119</v>
      </c>
    </row>
    <row r="105" spans="4:8" ht="15">
      <c r="D105" s="5">
        <v>96</v>
      </c>
      <c r="E105" s="14">
        <f t="shared" si="4"/>
        <v>17549.760000000002</v>
      </c>
      <c r="F105" s="19">
        <f t="shared" si="5"/>
        <v>0.010317363594660525</v>
      </c>
      <c r="G105" s="19">
        <f t="shared" si="6"/>
        <v>0.0009031397859271539</v>
      </c>
      <c r="H105" s="19">
        <f t="shared" si="7"/>
        <v>0.9990968602140728</v>
      </c>
    </row>
    <row r="106" spans="4:8" ht="15">
      <c r="D106" s="5">
        <v>97</v>
      </c>
      <c r="E106" s="14">
        <f t="shared" si="4"/>
        <v>17732.57</v>
      </c>
      <c r="F106" s="19">
        <f t="shared" si="5"/>
        <v>0.009248115505975157</v>
      </c>
      <c r="G106" s="19">
        <f t="shared" si="6"/>
        <v>0.0008018540840029065</v>
      </c>
      <c r="H106" s="19">
        <f t="shared" si="7"/>
        <v>0.9991981459159971</v>
      </c>
    </row>
    <row r="107" spans="4:8" ht="15">
      <c r="D107" s="5">
        <v>98</v>
      </c>
      <c r="E107" s="14">
        <f t="shared" si="4"/>
        <v>17915.38</v>
      </c>
      <c r="F107" s="19">
        <f t="shared" si="5"/>
        <v>0.008289058303370834</v>
      </c>
      <c r="G107" s="19">
        <f t="shared" si="6"/>
        <v>0.000711999882553993</v>
      </c>
      <c r="H107" s="19">
        <f t="shared" si="7"/>
        <v>0.999288000117446</v>
      </c>
    </row>
    <row r="108" spans="4:8" ht="15">
      <c r="D108" s="5">
        <v>99</v>
      </c>
      <c r="E108" s="14">
        <f t="shared" si="4"/>
        <v>18098.19</v>
      </c>
      <c r="F108" s="19">
        <f t="shared" si="5"/>
        <v>0.007429002350222143</v>
      </c>
      <c r="G108" s="19">
        <f t="shared" si="6"/>
        <v>0.0006322840300481136</v>
      </c>
      <c r="H108" s="19">
        <f t="shared" si="7"/>
        <v>0.9993677159699519</v>
      </c>
    </row>
    <row r="109" spans="4:8" ht="15">
      <c r="D109" s="8">
        <v>100</v>
      </c>
      <c r="E109" s="15">
        <f t="shared" si="4"/>
        <v>18281</v>
      </c>
      <c r="F109" s="20">
        <f t="shared" si="5"/>
        <v>0.006657861841985999</v>
      </c>
      <c r="G109" s="20">
        <f t="shared" si="6"/>
        <v>0.0005615592004581949</v>
      </c>
      <c r="H109" s="20">
        <f t="shared" si="7"/>
        <v>0.9994384407995418</v>
      </c>
    </row>
    <row r="110" ht="15">
      <c r="F110" s="16">
        <f>MAX(F10:F109)</f>
        <v>1.3423277159743787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篠塚研究所</dc:creator>
  <cp:keywords/>
  <dc:description/>
  <cp:lastModifiedBy> nakamura</cp:lastModifiedBy>
  <cp:lastPrinted>2007-06-06T02:46:27Z</cp:lastPrinted>
  <dcterms:created xsi:type="dcterms:W3CDTF">2006-05-28T23:54:54Z</dcterms:created>
  <dcterms:modified xsi:type="dcterms:W3CDTF">2007-06-26T05:19:08Z</dcterms:modified>
  <cp:category/>
  <cp:version/>
  <cp:contentType/>
  <cp:contentStatus/>
</cp:coreProperties>
</file>